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CO Estimating\"/>
    </mc:Choice>
  </mc:AlternateContent>
  <xr:revisionPtr revIDLastSave="0" documentId="13_ncr:1_{79EED0CF-C670-40ED-9ED6-0D5D9A249780}" xr6:coauthVersionLast="47" xr6:coauthVersionMax="47" xr10:uidLastSave="{00000000-0000-0000-0000-000000000000}"/>
  <bookViews>
    <workbookView xWindow="47420" yWindow="790" windowWidth="24750" windowHeight="19610" activeTab="1" xr2:uid="{881F0C92-1477-4E40-801E-53F5A6FEE055}"/>
  </bookViews>
  <sheets>
    <sheet name="Takeoff" sheetId="5" r:id="rId1"/>
    <sheet name="Project Total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9" i="5" l="1"/>
  <c r="B118" i="6"/>
  <c r="I62" i="5"/>
  <c r="I137" i="5"/>
  <c r="I308" i="5"/>
  <c r="I180" i="5"/>
  <c r="B23" i="6" s="1"/>
  <c r="I19" i="5"/>
  <c r="B17" i="6" s="1"/>
  <c r="I234" i="5" l="1"/>
  <c r="B75" i="6" s="1"/>
  <c r="C141" i="5"/>
  <c r="I10" i="5" l="1"/>
  <c r="I11" i="5"/>
  <c r="I12" i="5"/>
  <c r="I13" i="5"/>
  <c r="I14" i="5"/>
  <c r="I15" i="5"/>
  <c r="I16" i="5"/>
  <c r="I17" i="5"/>
  <c r="I18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B53" i="6" s="1"/>
  <c r="E53" i="6" s="1"/>
  <c r="I45" i="5"/>
  <c r="I46" i="5"/>
  <c r="I47" i="5"/>
  <c r="B56" i="6" s="1"/>
  <c r="I48" i="5"/>
  <c r="B57" i="6" s="1"/>
  <c r="I49" i="5"/>
  <c r="B58" i="6" s="1"/>
  <c r="I50" i="5"/>
  <c r="I51" i="5"/>
  <c r="B59" i="6" s="1"/>
  <c r="I52" i="5"/>
  <c r="B60" i="6" s="1"/>
  <c r="I53" i="5"/>
  <c r="B61" i="6" s="1"/>
  <c r="I54" i="5"/>
  <c r="B62" i="6" s="1"/>
  <c r="I55" i="5"/>
  <c r="B63" i="6" s="1"/>
  <c r="I56" i="5"/>
  <c r="I57" i="5"/>
  <c r="I58" i="5"/>
  <c r="B74" i="6" s="1"/>
  <c r="I59" i="5"/>
  <c r="I60" i="5"/>
  <c r="B82" i="6" s="1"/>
  <c r="I61" i="5"/>
  <c r="I63" i="5"/>
  <c r="B77" i="6" s="1"/>
  <c r="I64" i="5"/>
  <c r="B78" i="6" s="1"/>
  <c r="I65" i="5"/>
  <c r="B79" i="6" s="1"/>
  <c r="I66" i="5"/>
  <c r="I67" i="5"/>
  <c r="I68" i="5"/>
  <c r="I69" i="5"/>
  <c r="I70" i="5"/>
  <c r="I71" i="5"/>
  <c r="B92" i="6" s="1"/>
  <c r="I72" i="5"/>
  <c r="B93" i="6" s="1"/>
  <c r="I73" i="5"/>
  <c r="B94" i="6" s="1"/>
  <c r="I74" i="5"/>
  <c r="B95" i="6" s="1"/>
  <c r="I75" i="5"/>
  <c r="B96" i="6" s="1"/>
  <c r="I76" i="5"/>
  <c r="B97" i="6" s="1"/>
  <c r="I77" i="5"/>
  <c r="B98" i="6" s="1"/>
  <c r="I78" i="5"/>
  <c r="I79" i="5"/>
  <c r="I80" i="5"/>
  <c r="B99" i="6" s="1"/>
  <c r="I81" i="5"/>
  <c r="B100" i="6" s="1"/>
  <c r="I82" i="5"/>
  <c r="B101" i="6" s="1"/>
  <c r="I83" i="5"/>
  <c r="I84" i="5"/>
  <c r="I85" i="5"/>
  <c r="B104" i="6" s="1"/>
  <c r="I86" i="5"/>
  <c r="B105" i="6" s="1"/>
  <c r="I87" i="5"/>
  <c r="B106" i="6" s="1"/>
  <c r="I88" i="5"/>
  <c r="B107" i="6" s="1"/>
  <c r="I89" i="5"/>
  <c r="B108" i="6" s="1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B65" i="6" s="1"/>
  <c r="E64" i="6" s="1"/>
  <c r="I117" i="5"/>
  <c r="B66" i="6" s="1"/>
  <c r="I118" i="5"/>
  <c r="B67" i="6" s="1"/>
  <c r="I119" i="5"/>
  <c r="I120" i="5"/>
  <c r="B69" i="6" s="1"/>
  <c r="I121" i="5"/>
  <c r="I122" i="5"/>
  <c r="B71" i="6" s="1"/>
  <c r="I123" i="5"/>
  <c r="B72" i="6" s="1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8" i="5"/>
  <c r="I139" i="5"/>
  <c r="I140" i="5"/>
  <c r="I141" i="5"/>
  <c r="I142" i="5"/>
  <c r="B110" i="6" s="1"/>
  <c r="I143" i="5"/>
  <c r="B111" i="6" s="1"/>
  <c r="I144" i="5"/>
  <c r="B112" i="6" s="1"/>
  <c r="I145" i="5"/>
  <c r="B113" i="6" s="1"/>
  <c r="I146" i="5"/>
  <c r="B114" i="6" s="1"/>
  <c r="I147" i="5"/>
  <c r="B115" i="6" s="1"/>
  <c r="I148" i="5"/>
  <c r="B116" i="6" s="1"/>
  <c r="I149" i="5"/>
  <c r="B117" i="6" s="1"/>
  <c r="I151" i="5"/>
  <c r="B119" i="6" s="1"/>
  <c r="I152" i="5"/>
  <c r="B120" i="6" s="1"/>
  <c r="I153" i="5"/>
  <c r="I154" i="5"/>
  <c r="B126" i="6" s="1"/>
  <c r="I155" i="5"/>
  <c r="I156" i="5"/>
  <c r="B128" i="6" s="1"/>
  <c r="I157" i="5"/>
  <c r="I158" i="5"/>
  <c r="B130" i="6" s="1"/>
  <c r="I159" i="5"/>
  <c r="I160" i="5"/>
  <c r="B132" i="6" s="1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B121" i="6" s="1"/>
  <c r="I196" i="5"/>
  <c r="I197" i="5"/>
  <c r="B123" i="6" s="1"/>
  <c r="I198" i="5"/>
  <c r="B124" i="6" s="1"/>
  <c r="I199" i="5"/>
  <c r="B125" i="6" s="1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5" i="5"/>
  <c r="I236" i="5"/>
  <c r="I237" i="5"/>
  <c r="I238" i="5"/>
  <c r="I240" i="5"/>
  <c r="I241" i="5"/>
  <c r="I242" i="5"/>
  <c r="I243" i="5"/>
  <c r="I244" i="5"/>
  <c r="I245" i="5"/>
  <c r="I246" i="5"/>
  <c r="B133" i="6" s="1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9" i="5"/>
  <c r="I310" i="5"/>
  <c r="I311" i="5"/>
  <c r="B134" i="6" s="1"/>
  <c r="I312" i="5"/>
  <c r="B135" i="6" s="1"/>
  <c r="I313" i="5"/>
  <c r="I314" i="5"/>
  <c r="I315" i="5"/>
  <c r="B136" i="6" s="1"/>
  <c r="I316" i="5"/>
  <c r="B137" i="6" s="1"/>
  <c r="I317" i="5"/>
  <c r="I318" i="5"/>
  <c r="B138" i="6" s="1"/>
  <c r="I319" i="5"/>
  <c r="B139" i="6" s="1"/>
  <c r="I320" i="5"/>
  <c r="I321" i="5"/>
  <c r="B140" i="6" s="1"/>
  <c r="I322" i="5"/>
  <c r="B141" i="6" s="1"/>
  <c r="I327" i="5"/>
  <c r="B145" i="6" s="1"/>
  <c r="I328" i="5"/>
  <c r="B146" i="6" s="1"/>
  <c r="I329" i="5"/>
  <c r="B147" i="6" s="1"/>
  <c r="I330" i="5"/>
  <c r="B148" i="6" s="1"/>
  <c r="I331" i="5"/>
  <c r="B149" i="6" s="1"/>
  <c r="I336" i="5"/>
  <c r="B154" i="6" s="1"/>
  <c r="I338" i="5"/>
  <c r="B156" i="6" s="1"/>
  <c r="I339" i="5"/>
  <c r="B157" i="6" s="1"/>
  <c r="I341" i="5"/>
  <c r="B159" i="6" s="1"/>
  <c r="I342" i="5"/>
  <c r="B160" i="6" s="1"/>
  <c r="I344" i="5"/>
  <c r="B162" i="6" s="1"/>
  <c r="I345" i="5"/>
  <c r="B163" i="6" s="1"/>
  <c r="I350" i="5"/>
  <c r="B168" i="6" s="1"/>
  <c r="I351" i="5"/>
  <c r="B169" i="6" s="1"/>
  <c r="I357" i="5"/>
  <c r="B175" i="6" s="1"/>
  <c r="I358" i="5"/>
  <c r="B176" i="6" s="1"/>
  <c r="I362" i="5"/>
  <c r="B180" i="6" s="1"/>
  <c r="I363" i="5"/>
  <c r="B181" i="6" s="1"/>
  <c r="I367" i="5"/>
  <c r="B185" i="6" s="1"/>
  <c r="I368" i="5"/>
  <c r="B186" i="6" s="1"/>
  <c r="I369" i="5"/>
  <c r="B187" i="6" s="1"/>
  <c r="I9" i="5"/>
  <c r="E348" i="5"/>
  <c r="E347" i="5"/>
  <c r="E340" i="5"/>
  <c r="E337" i="5"/>
  <c r="E334" i="5"/>
  <c r="E333" i="5"/>
  <c r="E332" i="5"/>
  <c r="D348" i="5"/>
  <c r="D347" i="5"/>
  <c r="D340" i="5"/>
  <c r="D343" i="5"/>
  <c r="D337" i="5"/>
  <c r="D353" i="5"/>
  <c r="D352" i="5"/>
  <c r="C352" i="5"/>
  <c r="D333" i="5"/>
  <c r="D332" i="5"/>
  <c r="D356" i="5"/>
  <c r="C334" i="5"/>
  <c r="B359" i="5"/>
  <c r="C359" i="5"/>
  <c r="C340" i="5"/>
  <c r="C333" i="5"/>
  <c r="C332" i="5"/>
  <c r="C360" i="5"/>
  <c r="C361" i="5"/>
  <c r="C356" i="5"/>
  <c r="C355" i="5"/>
  <c r="B355" i="5"/>
  <c r="C354" i="5"/>
  <c r="I354" i="5" s="1"/>
  <c r="B172" i="6" s="1"/>
  <c r="C353" i="5"/>
  <c r="C349" i="5"/>
  <c r="C348" i="5"/>
  <c r="C347" i="5"/>
  <c r="C346" i="5"/>
  <c r="B346" i="5"/>
  <c r="C343" i="5"/>
  <c r="C337" i="5"/>
  <c r="B333" i="5"/>
  <c r="B340" i="5"/>
  <c r="B349" i="5"/>
  <c r="B348" i="5"/>
  <c r="B347" i="5"/>
  <c r="B356" i="5"/>
  <c r="B353" i="5"/>
  <c r="B352" i="5"/>
  <c r="B361" i="5"/>
  <c r="B360" i="5"/>
  <c r="B343" i="5"/>
  <c r="B337" i="5"/>
  <c r="B335" i="5"/>
  <c r="I335" i="5" s="1"/>
  <c r="B153" i="6" s="1"/>
  <c r="B334" i="5"/>
  <c r="B332" i="5"/>
  <c r="B127" i="6" l="1"/>
  <c r="B90" i="6"/>
  <c r="B131" i="6"/>
  <c r="B129" i="6"/>
  <c r="B122" i="6"/>
  <c r="B91" i="6"/>
  <c r="B103" i="6"/>
  <c r="B102" i="6"/>
  <c r="B81" i="6"/>
  <c r="B68" i="6"/>
  <c r="B109" i="6"/>
  <c r="B25" i="6"/>
  <c r="B76" i="6"/>
  <c r="B24" i="6"/>
  <c r="B70" i="6"/>
  <c r="E62" i="6"/>
  <c r="B22" i="6"/>
  <c r="B33" i="6"/>
  <c r="B21" i="6"/>
  <c r="B32" i="6"/>
  <c r="B80" i="6"/>
  <c r="B20" i="6"/>
  <c r="E58" i="6"/>
  <c r="B31" i="6"/>
  <c r="B19" i="6"/>
  <c r="B30" i="6"/>
  <c r="B18" i="6"/>
  <c r="B55" i="6"/>
  <c r="B29" i="6"/>
  <c r="B54" i="6"/>
  <c r="B28" i="6"/>
  <c r="B27" i="6"/>
  <c r="B26" i="6"/>
  <c r="I355" i="5"/>
  <c r="B173" i="6" s="1"/>
  <c r="I340" i="5"/>
  <c r="B158" i="6" s="1"/>
  <c r="I361" i="5"/>
  <c r="B179" i="6" s="1"/>
  <c r="I333" i="5"/>
  <c r="B151" i="6" s="1"/>
  <c r="E151" i="6" s="1"/>
  <c r="I353" i="5"/>
  <c r="B171" i="6" s="1"/>
  <c r="I352" i="5"/>
  <c r="B170" i="6" s="1"/>
  <c r="I360" i="5"/>
  <c r="B178" i="6" s="1"/>
  <c r="I332" i="5"/>
  <c r="B150" i="6" s="1"/>
  <c r="E150" i="6" s="1"/>
  <c r="I334" i="5"/>
  <c r="B152" i="6" s="1"/>
  <c r="I346" i="5"/>
  <c r="B164" i="6" s="1"/>
  <c r="I359" i="5"/>
  <c r="B177" i="6" s="1"/>
  <c r="I348" i="5"/>
  <c r="B166" i="6" s="1"/>
  <c r="I349" i="5"/>
  <c r="B167" i="6" s="1"/>
  <c r="I343" i="5"/>
  <c r="B161" i="6" s="1"/>
  <c r="I356" i="5"/>
  <c r="B174" i="6" s="1"/>
  <c r="I347" i="5"/>
  <c r="B165" i="6" s="1"/>
  <c r="I337" i="5"/>
  <c r="B155" i="6" s="1"/>
  <c r="E326" i="5"/>
  <c r="I326" i="5" s="1"/>
  <c r="B144" i="6" s="1"/>
  <c r="B9" i="6"/>
  <c r="B10" i="6"/>
  <c r="B73" i="6"/>
  <c r="B51" i="6"/>
  <c r="B52" i="6"/>
  <c r="B47" i="6"/>
  <c r="B48" i="6"/>
  <c r="E68" i="6" l="1"/>
  <c r="E32" i="6"/>
  <c r="E19" i="6"/>
  <c r="E54" i="6"/>
  <c r="B16" i="6"/>
  <c r="B15" i="6"/>
  <c r="B14" i="6"/>
  <c r="B85" i="6"/>
  <c r="B84" i="6"/>
  <c r="B13" i="6"/>
  <c r="B42" i="6"/>
  <c r="B44" i="6"/>
  <c r="B43" i="6"/>
  <c r="B46" i="6"/>
  <c r="B45" i="6"/>
  <c r="B12" i="6"/>
  <c r="B11" i="6"/>
  <c r="B8" i="6"/>
  <c r="B7" i="6"/>
  <c r="E15" i="6" l="1"/>
  <c r="E12" i="6"/>
  <c r="B34" i="6" l="1"/>
  <c r="B35" i="6"/>
  <c r="B36" i="6"/>
  <c r="B37" i="6"/>
  <c r="B38" i="6"/>
  <c r="B39" i="6"/>
  <c r="B40" i="6"/>
  <c r="B41" i="6"/>
  <c r="B49" i="6"/>
  <c r="B50" i="6"/>
  <c r="B83" i="6"/>
  <c r="E40" i="6" l="1"/>
  <c r="E49" i="6" l="1"/>
  <c r="E43" i="6"/>
  <c r="E27" i="6"/>
  <c r="B86" i="6"/>
  <c r="E38" i="6" l="1"/>
</calcChain>
</file>

<file path=xl/sharedStrings.xml><?xml version="1.0" encoding="utf-8"?>
<sst xmlns="http://schemas.openxmlformats.org/spreadsheetml/2006/main" count="625" uniqueCount="249">
  <si>
    <t>Notes</t>
  </si>
  <si>
    <t>Qty</t>
  </si>
  <si>
    <t>5-1/2"x50' Sill Seal</t>
  </si>
  <si>
    <t>Material</t>
  </si>
  <si>
    <t>Framing Materials</t>
  </si>
  <si>
    <t>Simpson and Hardware</t>
  </si>
  <si>
    <t xml:space="preserve">2x6 Treated LF = </t>
  </si>
  <si>
    <t xml:space="preserve">2x4 Treated LF = </t>
  </si>
  <si>
    <t>Exterior Finish</t>
  </si>
  <si>
    <t>Quart Tube Floor Adhesive</t>
  </si>
  <si>
    <t>4x8-3/4" OSB T&amp;G</t>
  </si>
  <si>
    <t>4x8-3/4" T&amp;G OSB</t>
  </si>
  <si>
    <t>2nd Level Floor Framing</t>
  </si>
  <si>
    <t>3rd Level Floor Framing</t>
  </si>
  <si>
    <t>2nd Level Wall Framing</t>
  </si>
  <si>
    <t>Roof Framing</t>
  </si>
  <si>
    <t>3rd Level Wall Framing</t>
  </si>
  <si>
    <t>A35 Framing Angle</t>
  </si>
  <si>
    <t>4x8-15/32 OSB</t>
  </si>
  <si>
    <t>18" LVL LF =</t>
  </si>
  <si>
    <t>HUC210-2 Concealed Flange Hanger</t>
  </si>
  <si>
    <t>Materials</t>
  </si>
  <si>
    <t>Sum of rows</t>
  </si>
  <si>
    <t>Panel Siding Square Feet =</t>
  </si>
  <si>
    <t>14" LVL LF =</t>
  </si>
  <si>
    <t>9-1/4" LVL LF =</t>
  </si>
  <si>
    <t>18"x10' LVL</t>
  </si>
  <si>
    <t>1st Wall Framing</t>
  </si>
  <si>
    <t>Building Type</t>
  </si>
  <si>
    <t>Number of Buildings</t>
  </si>
  <si>
    <t>Club</t>
  </si>
  <si>
    <t>1"x10' Z Flashing</t>
  </si>
  <si>
    <t xml:space="preserve">4x8 Fiber Cement Soffit Smooth </t>
  </si>
  <si>
    <t xml:space="preserve">1-1/4"x18"x24' LSL </t>
  </si>
  <si>
    <t>18"x12' LVL</t>
  </si>
  <si>
    <t>Balcony</t>
  </si>
  <si>
    <t>5/4x6-12' Compsite Deck Board</t>
  </si>
  <si>
    <t>1-1/2"x8' Deck Flashing</t>
  </si>
  <si>
    <t>PSCL 15/32 Plywood Clips - 250/box</t>
  </si>
  <si>
    <t>Lap Siding Square Feet =</t>
  </si>
  <si>
    <t>QTY</t>
  </si>
  <si>
    <t>2x6-104-5/8 Hem Fir</t>
  </si>
  <si>
    <t>2x4-12 #2 Hem Fir</t>
  </si>
  <si>
    <t>2x4-14 #2 Hem Fir</t>
  </si>
  <si>
    <t>2x4-16 #2 Hem Fir</t>
  </si>
  <si>
    <t>2x6-12' #2 Hem Fir</t>
  </si>
  <si>
    <t>2x6-14' #2 Hem Fir</t>
  </si>
  <si>
    <t>2x6-16' #2 Hem Fir</t>
  </si>
  <si>
    <t>2x8-8' #2 Hem Fir</t>
  </si>
  <si>
    <t>2x8-10' #2 Hem Fir</t>
  </si>
  <si>
    <t>2x8-12' #2 Hem Fir</t>
  </si>
  <si>
    <t>2x8-14' #2 Hem Fir</t>
  </si>
  <si>
    <t>2x8-16' #2 Hem Fir</t>
  </si>
  <si>
    <t>2x10-8 #2 Hem Fir</t>
  </si>
  <si>
    <t>2x10-10 #2 Hem Fir</t>
  </si>
  <si>
    <t>2x10-12 #2 Hem Fir</t>
  </si>
  <si>
    <t>2x10-14 #2 Hem Fir</t>
  </si>
  <si>
    <t>2x10-16 #2 Hem Fir</t>
  </si>
  <si>
    <t>2x12-8 #2 Hem Fir</t>
  </si>
  <si>
    <t>2x12-10 #2 Hem Fir</t>
  </si>
  <si>
    <t>2x12-12 #2 Hem Fir</t>
  </si>
  <si>
    <t>2x12-14 #2 Hem Fir</t>
  </si>
  <si>
    <t>2x12-16 #2 Hem Fir</t>
  </si>
  <si>
    <t>2x4-104-5/8  Hem Fir</t>
  </si>
  <si>
    <t>2x4-104-5/8 Hem Fir Stud</t>
  </si>
  <si>
    <t>2x6-104-5/8 Hem Fir Stud</t>
  </si>
  <si>
    <t>3-1/2"x7"x10' Parallam</t>
  </si>
  <si>
    <t>6x6-10' #2 Hem Fir</t>
  </si>
  <si>
    <t>HDU2-SDS2.5 HoldDown</t>
  </si>
  <si>
    <t>HDU4-SDS2.5 HoldDown</t>
  </si>
  <si>
    <t>HDU8-SDS2.5 HoldDown</t>
  </si>
  <si>
    <t>HDU11-SDS2.5 HoldDown</t>
  </si>
  <si>
    <t>HDU14-SDS2.5 HoldDown</t>
  </si>
  <si>
    <t>2x8-10' Treated</t>
  </si>
  <si>
    <t>2x8-12' Treated</t>
  </si>
  <si>
    <t>2x8-14' Treated</t>
  </si>
  <si>
    <t>2x8-16' Treated</t>
  </si>
  <si>
    <t>2x8-8' Treated</t>
  </si>
  <si>
    <t>HUC26-3 Concealed Flange Hanger</t>
  </si>
  <si>
    <t>2x8-18' #2 Hem Fir</t>
  </si>
  <si>
    <t>2x8-20' #2 Hem Fir</t>
  </si>
  <si>
    <t>HU416 Hanger</t>
  </si>
  <si>
    <t>7-1/4"x14' LVL</t>
  </si>
  <si>
    <t>LUS28 Hanger</t>
  </si>
  <si>
    <t>9-1/4"x10' LVL</t>
  </si>
  <si>
    <t>CS16 Coil Strap 150'</t>
  </si>
  <si>
    <t>2x10-10 Treated</t>
  </si>
  <si>
    <t>2x10-12 Treated</t>
  </si>
  <si>
    <t>LTP4 Tie Plate</t>
  </si>
  <si>
    <t>7-1/4"x50' Sill Seal</t>
  </si>
  <si>
    <t>H2.5 Hurricane Clip</t>
  </si>
  <si>
    <t>18"x18' LVL</t>
  </si>
  <si>
    <t>6x6-12' #2 Hem Fir</t>
  </si>
  <si>
    <t>CMSTC16 Coil Strap 54'</t>
  </si>
  <si>
    <t>CMST14 Coil Strap 52.5'</t>
  </si>
  <si>
    <t>CMST12 Coil Strap 40'</t>
  </si>
  <si>
    <t>Stone Flashing - 10'</t>
  </si>
  <si>
    <t>5/4x6-16' Compsite Deck Board</t>
  </si>
  <si>
    <t>HU810 Hanger</t>
  </si>
  <si>
    <t>HUC410 Concealed Flange Hanger</t>
  </si>
  <si>
    <t>2x10-14 Treated</t>
  </si>
  <si>
    <t>8x10-8' Treated</t>
  </si>
  <si>
    <t>HTS16 Twist Strap</t>
  </si>
  <si>
    <t>12"x12' Stair Tread</t>
  </si>
  <si>
    <t>1x8-12 #2 Pine</t>
  </si>
  <si>
    <t>HUC416 Concealed Flange Hanger</t>
  </si>
  <si>
    <t>4x8-7/16" OSB</t>
  </si>
  <si>
    <t>4x8-7/16 OSB</t>
  </si>
  <si>
    <t xml:space="preserve">2x8 Treated LF = </t>
  </si>
  <si>
    <t xml:space="preserve">2x10 Treated LF = </t>
  </si>
  <si>
    <t>7-1/4" LVL LF =</t>
  </si>
  <si>
    <t>Carriage</t>
  </si>
  <si>
    <t>SDW22400DB Screw</t>
  </si>
  <si>
    <t>A34 Framing Angle</t>
  </si>
  <si>
    <t>2x4-104-5/8 #2 Hem Fir</t>
  </si>
  <si>
    <t>2x6-104-5/8 #2 Hem Fir</t>
  </si>
  <si>
    <t xml:space="preserve">2x4 #2 HF LF = </t>
  </si>
  <si>
    <t xml:space="preserve">2x6 #2 HF LF = </t>
  </si>
  <si>
    <t xml:space="preserve">2x8 #2 HF LF = </t>
  </si>
  <si>
    <t xml:space="preserve">2x10 #2 HF LF = </t>
  </si>
  <si>
    <t>4x8-5/8" Gyp</t>
  </si>
  <si>
    <t>4x8-5/8 Gyp</t>
  </si>
  <si>
    <t>1/4"x3-1/2" SDS Screw</t>
  </si>
  <si>
    <t>14"x14' LVL</t>
  </si>
  <si>
    <t>14"x12' LVL</t>
  </si>
  <si>
    <t>8"x16" Air Vent Undereave Soffit Vent</t>
  </si>
  <si>
    <t>Plan dated 04.21.21</t>
  </si>
  <si>
    <t>HDU5-SDS2.5 HoldDown</t>
  </si>
  <si>
    <t>18"x4' LVL</t>
  </si>
  <si>
    <t>SDW22600DB Screw</t>
  </si>
  <si>
    <t>HUC810 Concealed Flange Hanger</t>
  </si>
  <si>
    <t>SB5/8x24 Anchor</t>
  </si>
  <si>
    <t>SB7/8x24 Anchor</t>
  </si>
  <si>
    <t>SB1x24 Anchor</t>
  </si>
  <si>
    <t>CS14 Coil Strap 100'</t>
  </si>
  <si>
    <t>SDWC15600 Screw</t>
  </si>
  <si>
    <t>1/4"x5" SDW Screw</t>
  </si>
  <si>
    <t>1/4"x4-5/8" SDW Screw</t>
  </si>
  <si>
    <t>5/4x6-20' Compsite Deck Board</t>
  </si>
  <si>
    <t>1-3/4" Dia Plate Washer</t>
  </si>
  <si>
    <t>SDW 1/4"x4-5/8"Structural Screw</t>
  </si>
  <si>
    <t>SDW 1/4"x5" Structural Screw</t>
  </si>
  <si>
    <t>11-1/4"x11' LVL</t>
  </si>
  <si>
    <t>HUC212-3 Concealed Flange Hanger</t>
  </si>
  <si>
    <t>11-1/4"x27' LVL</t>
  </si>
  <si>
    <t>DSC2R-SDS Drag Struct Connector</t>
  </si>
  <si>
    <t>DSC2L-SDS Drag Struct Connector</t>
  </si>
  <si>
    <t xml:space="preserve">1-1/2"x14"x20' LSL </t>
  </si>
  <si>
    <t xml:space="preserve">1-1/4"x8' Drip Cap </t>
  </si>
  <si>
    <t>5/16"x10' Z Flashing</t>
  </si>
  <si>
    <t>2x4-116-5/8 #2 Hem Fir</t>
  </si>
  <si>
    <t>2x6-116-5/8 #2 Hem Fir</t>
  </si>
  <si>
    <t>3-1/2"x50' Sill Seal</t>
  </si>
  <si>
    <t xml:space="preserve">2x12 #2HF LF = </t>
  </si>
  <si>
    <t>11-1/4" LVL LF =</t>
  </si>
  <si>
    <t>18 Plex</t>
  </si>
  <si>
    <t xml:space="preserve">28 Plex </t>
  </si>
  <si>
    <t>SUL28 Skewed Hanger</t>
  </si>
  <si>
    <t>SUR28 Skewed Hanger</t>
  </si>
  <si>
    <t>18"x3' LVL</t>
  </si>
  <si>
    <t>ABU44 Post Base</t>
  </si>
  <si>
    <t>1/4"x4-1/2" SDS Stainless Steel</t>
  </si>
  <si>
    <t xml:space="preserve">2x4-12 treated </t>
  </si>
  <si>
    <t>2x4-14 treated</t>
  </si>
  <si>
    <t xml:space="preserve">2x4-16 treated </t>
  </si>
  <si>
    <t>2x6-12 treated</t>
  </si>
  <si>
    <t xml:space="preserve">2x6-14 treated </t>
  </si>
  <si>
    <t xml:space="preserve">2x6-16 treated </t>
  </si>
  <si>
    <t>4x4-10 Treated</t>
  </si>
  <si>
    <t>LCE4 Post Cap</t>
  </si>
  <si>
    <t>ST9 Strap</t>
  </si>
  <si>
    <t>9-1/4"x19' LVL</t>
  </si>
  <si>
    <t>9-1/4"x22' LVL</t>
  </si>
  <si>
    <t>18"x13' LVL</t>
  </si>
  <si>
    <t>2x10-18 #2 Hem Fir</t>
  </si>
  <si>
    <t>10'x125' Tyvek Commercial Wrap</t>
  </si>
  <si>
    <t>3"x65 yd Tyvek Commercial Tape</t>
  </si>
  <si>
    <t>4"x75' Flashing Tape</t>
  </si>
  <si>
    <t>6"x75' Flashing Tape</t>
  </si>
  <si>
    <t>12"x75' Flashing Tape</t>
  </si>
  <si>
    <t>5-1/4"x7"x10' Parallam</t>
  </si>
  <si>
    <t>HH6 Header Hanger</t>
  </si>
  <si>
    <t>2x10-12' Treated</t>
  </si>
  <si>
    <t>7-1/4"x10' LVL</t>
  </si>
  <si>
    <t>9-1/4"x20' LVL</t>
  </si>
  <si>
    <t>18"x19' LVL</t>
  </si>
  <si>
    <t>DSC5R Drag Struct Connector</t>
  </si>
  <si>
    <t>DSC5L Drag Struct Connector</t>
  </si>
  <si>
    <t>LS70 Framing Angle</t>
  </si>
  <si>
    <t>4x9-7/16" OSB</t>
  </si>
  <si>
    <t>4x9-5/8 Gyp</t>
  </si>
  <si>
    <t>4x9-5/8" Gyp</t>
  </si>
  <si>
    <t>5-1/2"x16' LVL</t>
  </si>
  <si>
    <t>4x10-7/16" OSB</t>
  </si>
  <si>
    <t>7-1/4"x18' LVL</t>
  </si>
  <si>
    <t>11-1/4"x32' LVL</t>
  </si>
  <si>
    <t>SSTB16 Anchor</t>
  </si>
  <si>
    <t>9-1/4"x16' LVL</t>
  </si>
  <si>
    <t>LUC28 Concealed Flange Hanger</t>
  </si>
  <si>
    <t>4/4x1-1/2x16 Exterior Trim</t>
  </si>
  <si>
    <t>4/4x2-1/2x16 Exterior  Trim</t>
  </si>
  <si>
    <t>4/4x3-1/2x16 Exterior Trim</t>
  </si>
  <si>
    <t>4/4x5-1/2x16 Exterior  Trim</t>
  </si>
  <si>
    <t>4/4x7-1/4x16 Exterior  Trim</t>
  </si>
  <si>
    <t>4/4x9-1/4x16 Exterior  Trim</t>
  </si>
  <si>
    <t>4/4x11-1/4x16 Exterior  Trim</t>
  </si>
  <si>
    <t>5/4x2-1/2x16 Exterior Trim</t>
  </si>
  <si>
    <t>5/4x3-1/2x16 Exterior Trim</t>
  </si>
  <si>
    <t>5/4x5-1/2x16 Exterior  Trim</t>
  </si>
  <si>
    <t>5/4x7-1/4x16 Exterior  Trim</t>
  </si>
  <si>
    <t>5/4x9-1/4x16 Exterior  Trim</t>
  </si>
  <si>
    <t>5/4x11-1/4x16 Exterior  Trim</t>
  </si>
  <si>
    <t>4x8-1/2" Treated Plywood</t>
  </si>
  <si>
    <t xml:space="preserve">Wall Sheathing Flashing  - 10' </t>
  </si>
  <si>
    <t>4x8-5/8" Treated Plywood</t>
  </si>
  <si>
    <t>Water Entry Room Flashing - 10'</t>
  </si>
  <si>
    <t xml:space="preserve">Slab Flashing  - 10' </t>
  </si>
  <si>
    <t>at sidiing base &amp; is/os corners</t>
  </si>
  <si>
    <t>see flashing #2 detail 1 on A7-4.1</t>
  </si>
  <si>
    <t>see flashing #2 detail 9 on A7-1.0</t>
  </si>
  <si>
    <t>see flashing #1 details 1 &amp; 4 on A7-1.0</t>
  </si>
  <si>
    <t>see flashing #1 detail 11 on A7-1.0</t>
  </si>
  <si>
    <t>Entry Column Flashing - 10'</t>
  </si>
  <si>
    <t>see flashing #1 detail 5 on A7-4.1</t>
  </si>
  <si>
    <t>4x8-7/16" LP Flameblock</t>
  </si>
  <si>
    <t>See detail 10/A7-4.1</t>
  </si>
  <si>
    <t>see flashing #2 detail 1 on A7-1.0</t>
  </si>
  <si>
    <t>see flashing #1 detail 3 on A7-5.0</t>
  </si>
  <si>
    <t>sides of windows</t>
  </si>
  <si>
    <t>12"x75' Flex Wrap</t>
  </si>
  <si>
    <t>top of windows</t>
  </si>
  <si>
    <t xml:space="preserve">9-1/4"x12' Fiber Cement Smooth </t>
  </si>
  <si>
    <t>12"x12' Smooth Vent Soffit</t>
  </si>
  <si>
    <t>12"x12' Smooth Solid Soffit</t>
  </si>
  <si>
    <t>24"x12' Smooth Solid Soffit</t>
  </si>
  <si>
    <t>4x8 Type C Gyp</t>
  </si>
  <si>
    <t>4x4-8 Cedar</t>
  </si>
  <si>
    <t>field built brackets - see 5/A7-8.1</t>
  </si>
  <si>
    <t>Horizontal Wall/Roof Flashing - 10'</t>
  </si>
  <si>
    <t>see roof/wall transition - flashing detail in 6, 7, &amp; 9/A7-8.2</t>
  </si>
  <si>
    <t>Vertical Wall/Roof Flashing 6"x8" L - 10'</t>
  </si>
  <si>
    <t>see roof/wall transition - flashing detail in 1 &amp; 2 /A7-8.2</t>
  </si>
  <si>
    <t xml:space="preserve">4x10-5/16 Fiber Cement Siding Smooth </t>
  </si>
  <si>
    <t>at panel siding horizontal seams</t>
  </si>
  <si>
    <t>HUS212-2TF Hanger</t>
  </si>
  <si>
    <t>2x6-20' #2 Hem Fir</t>
  </si>
  <si>
    <t xml:space="preserve">2x4-14 treated </t>
  </si>
  <si>
    <t xml:space="preserve">2x6-12 treated </t>
  </si>
  <si>
    <t>5-1/2" LVL LF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</si>
</sst>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69"/>
  <sheetViews>
    <sheetView zoomScale="85" zoomScaleNormal="85" workbookViewId="0">
      <pane xSplit="1" topLeftCell="B1" activePane="topRight" state="frozen"/>
      <selection activeCell="A345" sqref="A345"/>
      <selection pane="topRight" activeCell="A6" sqref="A6:XFD8"/>
    </sheetView>
  </sheetViews>
  <sheetFormatPr defaultRowHeight="14.5" x14ac:dyDescent="0.35"/>
  <cols>
    <col min="1" max="1" width="51.453125" customWidth="1"/>
    <col min="2" max="3" width="8.7265625" customWidth="1"/>
    <col min="4" max="4" width="10.1796875" customWidth="1"/>
    <col min="5" max="5" width="7.453125" customWidth="1"/>
    <col min="6" max="6" width="3.1796875" customWidth="1"/>
    <col min="7" max="7" width="54" customWidth="1"/>
    <col min="8" max="8" width="9.1796875" customWidth="1"/>
  </cols>
  <sheetData>
    <row r="1" spans="1:9" x14ac:dyDescent="0.35">
      <c r="A1" s="4"/>
    </row>
    <row r="2" spans="1:9" x14ac:dyDescent="0.35">
      <c r="A2" s="6" t="s">
        <v>126</v>
      </c>
    </row>
    <row r="3" spans="1:9" x14ac:dyDescent="0.35">
      <c r="A3" s="6" t="s">
        <v>28</v>
      </c>
      <c r="B3" s="3" t="s">
        <v>155</v>
      </c>
      <c r="C3" s="3" t="s">
        <v>156</v>
      </c>
      <c r="D3" s="3" t="s">
        <v>111</v>
      </c>
      <c r="E3" s="3" t="s">
        <v>30</v>
      </c>
      <c r="F3" s="3"/>
    </row>
    <row r="4" spans="1:9" x14ac:dyDescent="0.35">
      <c r="A4" s="4" t="s">
        <v>29</v>
      </c>
      <c r="B4">
        <v>2</v>
      </c>
      <c r="C4">
        <v>7</v>
      </c>
      <c r="D4">
        <v>6</v>
      </c>
      <c r="E4">
        <v>1</v>
      </c>
    </row>
    <row r="5" spans="1:9" x14ac:dyDescent="0.35">
      <c r="A5" s="4"/>
    </row>
    <row r="6" spans="1:9" x14ac:dyDescent="0.35">
      <c r="A6" s="4"/>
    </row>
    <row r="7" spans="1:9" x14ac:dyDescent="0.35">
      <c r="A7" s="4" t="s">
        <v>27</v>
      </c>
    </row>
    <row r="8" spans="1:9" x14ac:dyDescent="0.35">
      <c r="A8" s="1" t="s">
        <v>3</v>
      </c>
      <c r="B8" s="3" t="s">
        <v>155</v>
      </c>
      <c r="C8" s="3" t="s">
        <v>156</v>
      </c>
      <c r="D8" s="3" t="s">
        <v>111</v>
      </c>
      <c r="E8" s="3" t="s">
        <v>30</v>
      </c>
      <c r="F8" s="3"/>
      <c r="G8" s="2" t="s">
        <v>0</v>
      </c>
      <c r="I8" t="s">
        <v>22</v>
      </c>
    </row>
    <row r="9" spans="1:9" x14ac:dyDescent="0.35">
      <c r="A9" t="s">
        <v>114</v>
      </c>
      <c r="B9" s="5">
        <v>2062</v>
      </c>
      <c r="C9" s="5">
        <v>3461</v>
      </c>
      <c r="D9" s="5">
        <v>264</v>
      </c>
      <c r="E9" s="5"/>
      <c r="F9" s="4"/>
      <c r="G9" s="4"/>
      <c r="I9">
        <f>SUMPRODUCT(B9:E9,$B$4:$E$4)</f>
        <v>29935</v>
      </c>
    </row>
    <row r="10" spans="1:9" x14ac:dyDescent="0.35">
      <c r="A10" t="s">
        <v>115</v>
      </c>
      <c r="B10" s="5">
        <v>1489</v>
      </c>
      <c r="C10" s="5">
        <v>1797</v>
      </c>
      <c r="D10" s="5">
        <v>268</v>
      </c>
      <c r="E10" s="5"/>
      <c r="F10" s="4"/>
      <c r="G10" s="4"/>
      <c r="I10">
        <f t="shared" ref="I10:I71" si="0">SUMPRODUCT(B10:E10,$B$4:$E$4)</f>
        <v>17165</v>
      </c>
    </row>
    <row r="11" spans="1:9" x14ac:dyDescent="0.35">
      <c r="A11" t="s">
        <v>150</v>
      </c>
      <c r="B11" s="5"/>
      <c r="C11" s="5"/>
      <c r="D11" s="5"/>
      <c r="E11" s="5">
        <v>93</v>
      </c>
      <c r="F11" s="4"/>
      <c r="G11" s="4"/>
      <c r="I11">
        <f t="shared" si="0"/>
        <v>93</v>
      </c>
    </row>
    <row r="12" spans="1:9" x14ac:dyDescent="0.35">
      <c r="A12" t="s">
        <v>151</v>
      </c>
      <c r="B12" s="5"/>
      <c r="C12" s="5"/>
      <c r="D12" s="5"/>
      <c r="E12" s="5">
        <v>70</v>
      </c>
      <c r="F12" s="4"/>
      <c r="G12" s="4"/>
      <c r="I12">
        <f t="shared" si="0"/>
        <v>70</v>
      </c>
    </row>
    <row r="13" spans="1:9" x14ac:dyDescent="0.35">
      <c r="A13" t="s">
        <v>42</v>
      </c>
      <c r="B13" s="5">
        <v>207</v>
      </c>
      <c r="C13" s="5">
        <v>335</v>
      </c>
      <c r="D13" s="5">
        <v>42</v>
      </c>
      <c r="E13" s="5"/>
      <c r="I13">
        <f t="shared" si="0"/>
        <v>3011</v>
      </c>
    </row>
    <row r="14" spans="1:9" x14ac:dyDescent="0.35">
      <c r="A14" t="s">
        <v>43</v>
      </c>
      <c r="B14" s="5">
        <v>207</v>
      </c>
      <c r="C14" s="5">
        <v>333</v>
      </c>
      <c r="D14" s="5">
        <v>42</v>
      </c>
      <c r="E14" s="5"/>
      <c r="I14">
        <f t="shared" si="0"/>
        <v>2997</v>
      </c>
    </row>
    <row r="15" spans="1:9" x14ac:dyDescent="0.35">
      <c r="A15" t="s">
        <v>44</v>
      </c>
      <c r="B15" s="5">
        <v>207</v>
      </c>
      <c r="C15" s="5">
        <v>310</v>
      </c>
      <c r="D15" s="5">
        <v>42</v>
      </c>
      <c r="E15" s="5"/>
      <c r="I15">
        <f t="shared" si="0"/>
        <v>2836</v>
      </c>
    </row>
    <row r="16" spans="1:9" x14ac:dyDescent="0.35">
      <c r="A16" t="s">
        <v>45</v>
      </c>
      <c r="B16" s="5">
        <v>148</v>
      </c>
      <c r="C16" s="5">
        <v>214</v>
      </c>
      <c r="D16" s="5">
        <v>30</v>
      </c>
      <c r="E16" s="5">
        <v>32</v>
      </c>
      <c r="I16">
        <f t="shared" si="0"/>
        <v>2006</v>
      </c>
    </row>
    <row r="17" spans="1:9" x14ac:dyDescent="0.35">
      <c r="A17" t="s">
        <v>46</v>
      </c>
      <c r="B17" s="5">
        <v>172</v>
      </c>
      <c r="C17" s="5">
        <v>213</v>
      </c>
      <c r="D17" s="5">
        <v>30</v>
      </c>
      <c r="E17" s="5">
        <v>6</v>
      </c>
      <c r="I17">
        <f t="shared" si="0"/>
        <v>2021</v>
      </c>
    </row>
    <row r="18" spans="1:9" x14ac:dyDescent="0.35">
      <c r="A18" t="s">
        <v>47</v>
      </c>
      <c r="B18" s="5">
        <v>181</v>
      </c>
      <c r="C18" s="5">
        <v>222</v>
      </c>
      <c r="D18" s="5">
        <v>36</v>
      </c>
      <c r="E18" s="5">
        <v>57</v>
      </c>
      <c r="I18">
        <f t="shared" si="0"/>
        <v>2189</v>
      </c>
    </row>
    <row r="19" spans="1:9" x14ac:dyDescent="0.35">
      <c r="A19" t="s">
        <v>245</v>
      </c>
      <c r="B19" s="5">
        <v>195</v>
      </c>
      <c r="C19" s="5">
        <v>195</v>
      </c>
      <c r="D19" s="5"/>
      <c r="E19" s="5"/>
      <c r="I19">
        <f t="shared" si="0"/>
        <v>1755</v>
      </c>
    </row>
    <row r="20" spans="1:9" x14ac:dyDescent="0.35">
      <c r="A20" t="s">
        <v>48</v>
      </c>
      <c r="B20" s="5"/>
      <c r="C20" s="5"/>
      <c r="D20" s="5"/>
      <c r="E20" s="5"/>
      <c r="I20">
        <f t="shared" si="0"/>
        <v>0</v>
      </c>
    </row>
    <row r="21" spans="1:9" x14ac:dyDescent="0.35">
      <c r="A21" t="s">
        <v>49</v>
      </c>
      <c r="B21" s="5">
        <v>4</v>
      </c>
      <c r="C21" s="5"/>
      <c r="D21" s="5"/>
      <c r="E21" s="5">
        <v>5</v>
      </c>
      <c r="I21">
        <f t="shared" si="0"/>
        <v>13</v>
      </c>
    </row>
    <row r="22" spans="1:9" x14ac:dyDescent="0.35">
      <c r="A22" t="s">
        <v>50</v>
      </c>
      <c r="B22" s="5"/>
      <c r="C22" s="5">
        <v>12</v>
      </c>
      <c r="D22" s="5"/>
      <c r="E22" s="5"/>
      <c r="I22">
        <f t="shared" si="0"/>
        <v>84</v>
      </c>
    </row>
    <row r="23" spans="1:9" x14ac:dyDescent="0.35">
      <c r="A23" t="s">
        <v>51</v>
      </c>
      <c r="B23" s="5">
        <v>9</v>
      </c>
      <c r="C23" s="5">
        <v>12</v>
      </c>
      <c r="D23" s="5"/>
      <c r="E23" s="5">
        <v>6</v>
      </c>
      <c r="I23">
        <f t="shared" si="0"/>
        <v>108</v>
      </c>
    </row>
    <row r="24" spans="1:9" x14ac:dyDescent="0.35">
      <c r="A24" t="s">
        <v>52</v>
      </c>
      <c r="B24" s="5">
        <v>6</v>
      </c>
      <c r="C24" s="5">
        <v>2</v>
      </c>
      <c r="D24" s="5">
        <v>3</v>
      </c>
      <c r="E24" s="5"/>
      <c r="I24">
        <f t="shared" si="0"/>
        <v>44</v>
      </c>
    </row>
    <row r="25" spans="1:9" x14ac:dyDescent="0.35">
      <c r="A25" t="s">
        <v>53</v>
      </c>
      <c r="B25" s="5"/>
      <c r="C25" s="5"/>
      <c r="D25" s="5"/>
      <c r="E25" s="5"/>
      <c r="I25">
        <f t="shared" si="0"/>
        <v>0</v>
      </c>
    </row>
    <row r="26" spans="1:9" x14ac:dyDescent="0.35">
      <c r="A26" t="s">
        <v>54</v>
      </c>
      <c r="B26" s="5">
        <v>3</v>
      </c>
      <c r="C26" s="5"/>
      <c r="D26" s="5"/>
      <c r="E26" s="5"/>
      <c r="I26">
        <f t="shared" si="0"/>
        <v>6</v>
      </c>
    </row>
    <row r="27" spans="1:9" x14ac:dyDescent="0.35">
      <c r="A27" t="s">
        <v>55</v>
      </c>
      <c r="B27" s="5">
        <v>10</v>
      </c>
      <c r="C27" s="5">
        <v>12</v>
      </c>
      <c r="D27" s="5"/>
      <c r="E27" s="5"/>
      <c r="I27">
        <f t="shared" si="0"/>
        <v>104</v>
      </c>
    </row>
    <row r="28" spans="1:9" x14ac:dyDescent="0.35">
      <c r="A28" t="s">
        <v>56</v>
      </c>
      <c r="B28" s="5">
        <v>10</v>
      </c>
      <c r="C28" s="5">
        <v>16</v>
      </c>
      <c r="D28" s="5"/>
      <c r="E28" s="5"/>
      <c r="I28">
        <f t="shared" si="0"/>
        <v>132</v>
      </c>
    </row>
    <row r="29" spans="1:9" x14ac:dyDescent="0.35">
      <c r="A29" t="s">
        <v>57</v>
      </c>
      <c r="B29" s="5">
        <v>9</v>
      </c>
      <c r="C29" s="5">
        <v>11</v>
      </c>
      <c r="D29" s="5"/>
      <c r="E29" s="5">
        <v>3</v>
      </c>
      <c r="I29">
        <f t="shared" si="0"/>
        <v>98</v>
      </c>
    </row>
    <row r="30" spans="1:9" x14ac:dyDescent="0.35">
      <c r="A30" t="s">
        <v>58</v>
      </c>
      <c r="B30" s="5"/>
      <c r="C30" s="5"/>
      <c r="D30" s="5"/>
      <c r="I30">
        <f t="shared" si="0"/>
        <v>0</v>
      </c>
    </row>
    <row r="31" spans="1:9" x14ac:dyDescent="0.35">
      <c r="A31" t="s">
        <v>59</v>
      </c>
      <c r="B31" s="5"/>
      <c r="C31" s="5"/>
      <c r="D31" s="5">
        <v>18</v>
      </c>
      <c r="I31">
        <f t="shared" si="0"/>
        <v>108</v>
      </c>
    </row>
    <row r="32" spans="1:9" x14ac:dyDescent="0.35">
      <c r="A32" t="s">
        <v>60</v>
      </c>
      <c r="B32" s="5">
        <v>6</v>
      </c>
      <c r="C32" s="5">
        <v>8</v>
      </c>
      <c r="D32" s="5"/>
      <c r="I32">
        <f t="shared" si="0"/>
        <v>68</v>
      </c>
    </row>
    <row r="33" spans="1:9" x14ac:dyDescent="0.35">
      <c r="A33" t="s">
        <v>61</v>
      </c>
      <c r="B33" s="5">
        <v>7</v>
      </c>
      <c r="C33" s="5">
        <v>8</v>
      </c>
      <c r="D33" s="5"/>
      <c r="I33">
        <f t="shared" si="0"/>
        <v>70</v>
      </c>
    </row>
    <row r="34" spans="1:9" x14ac:dyDescent="0.35">
      <c r="A34" t="s">
        <v>62</v>
      </c>
      <c r="B34" s="5">
        <v>6</v>
      </c>
      <c r="C34" s="5">
        <v>7</v>
      </c>
      <c r="D34" s="5"/>
      <c r="E34" s="5">
        <v>3</v>
      </c>
      <c r="I34">
        <f t="shared" si="0"/>
        <v>64</v>
      </c>
    </row>
    <row r="35" spans="1:9" x14ac:dyDescent="0.35">
      <c r="A35" t="s">
        <v>67</v>
      </c>
      <c r="B35" s="5"/>
      <c r="C35" s="5"/>
      <c r="D35" s="5"/>
      <c r="E35" s="5"/>
      <c r="I35">
        <f t="shared" si="0"/>
        <v>0</v>
      </c>
    </row>
    <row r="36" spans="1:9" x14ac:dyDescent="0.35">
      <c r="A36" t="s">
        <v>92</v>
      </c>
      <c r="B36" s="5"/>
      <c r="C36" s="5"/>
      <c r="D36" s="5"/>
      <c r="E36" s="5">
        <v>4</v>
      </c>
      <c r="I36">
        <f t="shared" si="0"/>
        <v>4</v>
      </c>
    </row>
    <row r="37" spans="1:9" x14ac:dyDescent="0.35">
      <c r="A37" t="s">
        <v>162</v>
      </c>
      <c r="B37" s="5">
        <v>29</v>
      </c>
      <c r="C37" s="5">
        <v>46</v>
      </c>
      <c r="D37" s="5">
        <v>9</v>
      </c>
      <c r="E37" s="5">
        <v>8</v>
      </c>
      <c r="I37">
        <f t="shared" si="0"/>
        <v>442</v>
      </c>
    </row>
    <row r="38" spans="1:9" x14ac:dyDescent="0.35">
      <c r="A38" t="s">
        <v>163</v>
      </c>
      <c r="B38" s="5">
        <v>31</v>
      </c>
      <c r="C38" s="5">
        <v>50</v>
      </c>
      <c r="D38" s="5">
        <v>10</v>
      </c>
      <c r="E38" s="5">
        <v>8</v>
      </c>
      <c r="I38">
        <f t="shared" si="0"/>
        <v>480</v>
      </c>
    </row>
    <row r="39" spans="1:9" x14ac:dyDescent="0.35">
      <c r="A39" t="s">
        <v>164</v>
      </c>
      <c r="B39" s="5">
        <v>25</v>
      </c>
      <c r="C39" s="5">
        <v>40</v>
      </c>
      <c r="D39" s="5">
        <v>8</v>
      </c>
      <c r="E39" s="5">
        <v>7</v>
      </c>
      <c r="I39">
        <f t="shared" si="0"/>
        <v>385</v>
      </c>
    </row>
    <row r="40" spans="1:9" x14ac:dyDescent="0.35">
      <c r="A40" t="s">
        <v>165</v>
      </c>
      <c r="B40" s="5">
        <v>30</v>
      </c>
      <c r="C40" s="5">
        <v>36</v>
      </c>
      <c r="D40" s="5">
        <v>18</v>
      </c>
      <c r="E40" s="5">
        <v>20</v>
      </c>
      <c r="I40">
        <f t="shared" si="0"/>
        <v>440</v>
      </c>
    </row>
    <row r="41" spans="1:9" x14ac:dyDescent="0.35">
      <c r="A41" t="s">
        <v>166</v>
      </c>
      <c r="B41" s="5">
        <v>32</v>
      </c>
      <c r="C41" s="5">
        <v>39</v>
      </c>
      <c r="D41" s="5">
        <v>20</v>
      </c>
      <c r="E41" s="5">
        <v>21</v>
      </c>
      <c r="I41">
        <f t="shared" si="0"/>
        <v>478</v>
      </c>
    </row>
    <row r="42" spans="1:9" x14ac:dyDescent="0.35">
      <c r="A42" t="s">
        <v>167</v>
      </c>
      <c r="B42" s="5">
        <v>26</v>
      </c>
      <c r="C42" s="5">
        <v>30</v>
      </c>
      <c r="D42" s="5">
        <v>16</v>
      </c>
      <c r="E42" s="5">
        <v>17</v>
      </c>
      <c r="I42">
        <f t="shared" si="0"/>
        <v>375</v>
      </c>
    </row>
    <row r="43" spans="1:9" x14ac:dyDescent="0.35">
      <c r="A43" t="s">
        <v>168</v>
      </c>
      <c r="B43" s="5">
        <v>8</v>
      </c>
      <c r="C43" s="5">
        <v>8</v>
      </c>
      <c r="D43" s="5"/>
      <c r="E43" s="5"/>
      <c r="I43">
        <f t="shared" si="0"/>
        <v>72</v>
      </c>
    </row>
    <row r="44" spans="1:9" x14ac:dyDescent="0.35">
      <c r="A44" t="s">
        <v>192</v>
      </c>
      <c r="B44" s="5"/>
      <c r="C44" s="5"/>
      <c r="D44" s="5"/>
      <c r="E44" s="5">
        <v>18</v>
      </c>
      <c r="I44">
        <f t="shared" si="0"/>
        <v>18</v>
      </c>
    </row>
    <row r="45" spans="1:9" x14ac:dyDescent="0.35">
      <c r="A45" t="s">
        <v>183</v>
      </c>
      <c r="B45" s="5"/>
      <c r="C45" s="5"/>
      <c r="D45" s="5"/>
      <c r="E45" s="5">
        <v>3</v>
      </c>
      <c r="I45">
        <f t="shared" si="0"/>
        <v>3</v>
      </c>
    </row>
    <row r="46" spans="1:9" x14ac:dyDescent="0.35">
      <c r="A46" t="s">
        <v>82</v>
      </c>
      <c r="C46">
        <v>2</v>
      </c>
      <c r="D46" s="5"/>
      <c r="I46">
        <f t="shared" si="0"/>
        <v>14</v>
      </c>
    </row>
    <row r="47" spans="1:9" x14ac:dyDescent="0.35">
      <c r="A47" t="s">
        <v>194</v>
      </c>
      <c r="D47" s="5"/>
      <c r="E47">
        <v>3</v>
      </c>
      <c r="I47">
        <f t="shared" si="0"/>
        <v>3</v>
      </c>
    </row>
    <row r="48" spans="1:9" x14ac:dyDescent="0.35">
      <c r="A48" t="s">
        <v>84</v>
      </c>
      <c r="B48" s="5">
        <v>3</v>
      </c>
      <c r="C48" s="5">
        <v>6</v>
      </c>
      <c r="D48" s="5"/>
      <c r="I48">
        <f t="shared" si="0"/>
        <v>48</v>
      </c>
    </row>
    <row r="49" spans="1:9" x14ac:dyDescent="0.35">
      <c r="A49" t="s">
        <v>197</v>
      </c>
      <c r="B49" s="5"/>
      <c r="C49" s="5"/>
      <c r="D49" s="5">
        <v>4</v>
      </c>
      <c r="I49">
        <f t="shared" si="0"/>
        <v>24</v>
      </c>
    </row>
    <row r="50" spans="1:9" x14ac:dyDescent="0.35">
      <c r="A50" t="s">
        <v>171</v>
      </c>
      <c r="B50" s="5"/>
      <c r="C50" s="5"/>
      <c r="D50" s="5"/>
      <c r="I50">
        <f t="shared" si="0"/>
        <v>0</v>
      </c>
    </row>
    <row r="51" spans="1:9" x14ac:dyDescent="0.35">
      <c r="A51" t="s">
        <v>184</v>
      </c>
      <c r="B51" s="5">
        <v>4</v>
      </c>
      <c r="C51" s="5">
        <v>4</v>
      </c>
      <c r="D51" s="5"/>
      <c r="I51">
        <f t="shared" si="0"/>
        <v>36</v>
      </c>
    </row>
    <row r="52" spans="1:9" x14ac:dyDescent="0.35">
      <c r="A52" t="s">
        <v>172</v>
      </c>
      <c r="B52" s="5">
        <v>6</v>
      </c>
      <c r="C52" s="5">
        <v>6</v>
      </c>
      <c r="D52" s="5"/>
      <c r="I52">
        <f t="shared" si="0"/>
        <v>54</v>
      </c>
    </row>
    <row r="53" spans="1:9" x14ac:dyDescent="0.35">
      <c r="A53" t="s">
        <v>142</v>
      </c>
      <c r="B53" s="5"/>
      <c r="C53" s="5"/>
      <c r="D53" s="5"/>
      <c r="E53">
        <v>3</v>
      </c>
      <c r="I53">
        <f t="shared" si="0"/>
        <v>3</v>
      </c>
    </row>
    <row r="54" spans="1:9" x14ac:dyDescent="0.35">
      <c r="A54" t="s">
        <v>144</v>
      </c>
      <c r="B54" s="5"/>
      <c r="C54" s="5"/>
      <c r="D54" s="5"/>
      <c r="E54">
        <v>3</v>
      </c>
      <c r="I54">
        <f t="shared" si="0"/>
        <v>3</v>
      </c>
    </row>
    <row r="55" spans="1:9" x14ac:dyDescent="0.35">
      <c r="A55" t="s">
        <v>195</v>
      </c>
      <c r="B55" s="5"/>
      <c r="C55" s="5"/>
      <c r="D55" s="5"/>
      <c r="E55">
        <v>3</v>
      </c>
      <c r="I55">
        <f t="shared" si="0"/>
        <v>3</v>
      </c>
    </row>
    <row r="56" spans="1:9" x14ac:dyDescent="0.35">
      <c r="A56" t="s">
        <v>173</v>
      </c>
      <c r="B56" s="5">
        <v>3</v>
      </c>
      <c r="C56" s="5"/>
      <c r="D56" s="5"/>
      <c r="I56">
        <f t="shared" si="0"/>
        <v>6</v>
      </c>
    </row>
    <row r="57" spans="1:9" x14ac:dyDescent="0.35">
      <c r="A57" t="s">
        <v>66</v>
      </c>
      <c r="B57" s="5">
        <v>4</v>
      </c>
      <c r="C57" s="5">
        <v>4</v>
      </c>
      <c r="D57" s="5"/>
      <c r="E57" s="5"/>
      <c r="I57">
        <f t="shared" si="0"/>
        <v>36</v>
      </c>
    </row>
    <row r="58" spans="1:9" x14ac:dyDescent="0.35">
      <c r="A58" t="s">
        <v>180</v>
      </c>
      <c r="B58" s="5">
        <v>2</v>
      </c>
      <c r="C58" s="5">
        <v>4</v>
      </c>
      <c r="D58" s="5"/>
      <c r="E58" s="5"/>
      <c r="I58">
        <f t="shared" si="0"/>
        <v>32</v>
      </c>
    </row>
    <row r="59" spans="1:9" x14ac:dyDescent="0.35">
      <c r="A59" t="s">
        <v>189</v>
      </c>
      <c r="B59" s="5">
        <v>287</v>
      </c>
      <c r="C59" s="5">
        <v>351</v>
      </c>
      <c r="D59" s="5">
        <v>67</v>
      </c>
      <c r="E59" s="5"/>
      <c r="I59">
        <f t="shared" si="0"/>
        <v>3433</v>
      </c>
    </row>
    <row r="60" spans="1:9" x14ac:dyDescent="0.35">
      <c r="A60" t="s">
        <v>193</v>
      </c>
      <c r="B60" s="5"/>
      <c r="C60" s="5"/>
      <c r="D60" s="5"/>
      <c r="E60" s="5">
        <v>197</v>
      </c>
      <c r="I60">
        <f t="shared" si="0"/>
        <v>197</v>
      </c>
    </row>
    <row r="61" spans="1:9" x14ac:dyDescent="0.35">
      <c r="A61" t="s">
        <v>120</v>
      </c>
      <c r="B61" s="5"/>
      <c r="C61" s="5"/>
      <c r="D61" s="5"/>
      <c r="E61" s="5"/>
      <c r="I61">
        <f t="shared" si="0"/>
        <v>0</v>
      </c>
    </row>
    <row r="62" spans="1:9" x14ac:dyDescent="0.35">
      <c r="A62" t="s">
        <v>191</v>
      </c>
      <c r="B62" s="5">
        <v>9</v>
      </c>
      <c r="C62" s="5">
        <v>11</v>
      </c>
      <c r="D62" s="5"/>
      <c r="E62" s="5"/>
      <c r="I62">
        <f t="shared" si="0"/>
        <v>95</v>
      </c>
    </row>
    <row r="63" spans="1:9" x14ac:dyDescent="0.35">
      <c r="A63" t="s">
        <v>212</v>
      </c>
      <c r="B63" s="5">
        <v>1</v>
      </c>
      <c r="C63" s="5">
        <v>1</v>
      </c>
      <c r="D63" s="5">
        <v>1</v>
      </c>
      <c r="E63" s="5"/>
      <c r="I63">
        <f t="shared" si="0"/>
        <v>15</v>
      </c>
    </row>
    <row r="64" spans="1:9" x14ac:dyDescent="0.35">
      <c r="A64" t="s">
        <v>214</v>
      </c>
      <c r="B64" s="5">
        <v>1</v>
      </c>
      <c r="C64" s="5">
        <v>1</v>
      </c>
      <c r="D64" s="5">
        <v>1</v>
      </c>
      <c r="E64" s="5"/>
      <c r="I64">
        <f t="shared" si="0"/>
        <v>15</v>
      </c>
    </row>
    <row r="65" spans="1:9" x14ac:dyDescent="0.35">
      <c r="A65" t="s">
        <v>224</v>
      </c>
      <c r="B65" s="5">
        <v>8</v>
      </c>
      <c r="C65" s="5">
        <v>8</v>
      </c>
      <c r="D65" s="5"/>
      <c r="E65" s="5"/>
      <c r="G65" t="s">
        <v>225</v>
      </c>
      <c r="I65">
        <f t="shared" si="0"/>
        <v>72</v>
      </c>
    </row>
    <row r="66" spans="1:9" x14ac:dyDescent="0.35">
      <c r="A66" t="s">
        <v>152</v>
      </c>
      <c r="B66" s="5"/>
      <c r="C66" s="5"/>
      <c r="D66" s="5"/>
      <c r="E66" s="5"/>
      <c r="I66">
        <f t="shared" si="0"/>
        <v>0</v>
      </c>
    </row>
    <row r="67" spans="1:9" x14ac:dyDescent="0.35">
      <c r="A67" t="s">
        <v>2</v>
      </c>
      <c r="B67" s="5">
        <v>11</v>
      </c>
      <c r="C67" s="5">
        <v>14</v>
      </c>
      <c r="D67" s="5"/>
      <c r="E67" s="5"/>
      <c r="I67">
        <f t="shared" si="0"/>
        <v>120</v>
      </c>
    </row>
    <row r="68" spans="1:9" x14ac:dyDescent="0.35">
      <c r="A68" t="s">
        <v>89</v>
      </c>
      <c r="B68" s="5"/>
      <c r="C68" s="5"/>
      <c r="D68" s="5"/>
      <c r="E68" s="5"/>
      <c r="I68">
        <f t="shared" si="0"/>
        <v>0</v>
      </c>
    </row>
    <row r="69" spans="1:9" x14ac:dyDescent="0.35">
      <c r="A69" t="s">
        <v>113</v>
      </c>
      <c r="B69" s="5">
        <v>300</v>
      </c>
      <c r="C69" s="5">
        <v>300</v>
      </c>
      <c r="D69" s="5">
        <v>5</v>
      </c>
      <c r="E69" s="5"/>
      <c r="I69">
        <f t="shared" si="0"/>
        <v>2730</v>
      </c>
    </row>
    <row r="70" spans="1:9" x14ac:dyDescent="0.35">
      <c r="A70" t="s">
        <v>17</v>
      </c>
      <c r="B70" s="5"/>
      <c r="C70" s="5"/>
      <c r="D70" s="5"/>
      <c r="E70" s="5">
        <v>280</v>
      </c>
      <c r="I70">
        <f t="shared" si="0"/>
        <v>280</v>
      </c>
    </row>
    <row r="71" spans="1:9" x14ac:dyDescent="0.35">
      <c r="A71" t="s">
        <v>160</v>
      </c>
      <c r="B71" s="5">
        <v>8</v>
      </c>
      <c r="C71" s="5">
        <v>8</v>
      </c>
      <c r="D71" s="5"/>
      <c r="E71" s="5"/>
      <c r="I71">
        <f t="shared" si="0"/>
        <v>72</v>
      </c>
    </row>
    <row r="72" spans="1:9" x14ac:dyDescent="0.35">
      <c r="A72" t="s">
        <v>68</v>
      </c>
      <c r="B72" s="5">
        <v>8</v>
      </c>
      <c r="C72" s="5">
        <v>12</v>
      </c>
      <c r="D72" s="5"/>
      <c r="E72" s="5">
        <v>1</v>
      </c>
      <c r="I72">
        <f t="shared" ref="I72:I122" si="1">SUMPRODUCT(B72:E72,$B$4:$E$4)</f>
        <v>101</v>
      </c>
    </row>
    <row r="73" spans="1:9" x14ac:dyDescent="0.35">
      <c r="A73" t="s">
        <v>69</v>
      </c>
      <c r="B73" s="5">
        <v>14</v>
      </c>
      <c r="C73">
        <v>28</v>
      </c>
      <c r="D73">
        <v>13</v>
      </c>
      <c r="E73" s="5">
        <v>1</v>
      </c>
      <c r="I73">
        <f t="shared" si="1"/>
        <v>303</v>
      </c>
    </row>
    <row r="74" spans="1:9" x14ac:dyDescent="0.35">
      <c r="A74" t="s">
        <v>127</v>
      </c>
      <c r="B74" s="5">
        <v>6</v>
      </c>
      <c r="C74" s="5">
        <v>8</v>
      </c>
      <c r="D74" s="5"/>
      <c r="E74" s="5"/>
      <c r="I74">
        <f t="shared" si="1"/>
        <v>68</v>
      </c>
    </row>
    <row r="75" spans="1:9" x14ac:dyDescent="0.35">
      <c r="A75" t="s">
        <v>70</v>
      </c>
      <c r="D75">
        <v>6</v>
      </c>
      <c r="E75" s="5">
        <v>10</v>
      </c>
      <c r="I75">
        <f t="shared" si="1"/>
        <v>46</v>
      </c>
    </row>
    <row r="76" spans="1:9" x14ac:dyDescent="0.35">
      <c r="A76" t="s">
        <v>71</v>
      </c>
      <c r="E76" s="5">
        <v>2</v>
      </c>
      <c r="I76">
        <f t="shared" si="1"/>
        <v>2</v>
      </c>
    </row>
    <row r="77" spans="1:9" x14ac:dyDescent="0.35">
      <c r="A77" t="s">
        <v>72</v>
      </c>
      <c r="E77" s="5">
        <v>2</v>
      </c>
      <c r="I77">
        <f t="shared" si="1"/>
        <v>2</v>
      </c>
    </row>
    <row r="78" spans="1:9" x14ac:dyDescent="0.35">
      <c r="A78" t="s">
        <v>85</v>
      </c>
      <c r="B78" s="5">
        <v>2</v>
      </c>
      <c r="C78" s="5">
        <v>2</v>
      </c>
      <c r="D78" s="5"/>
      <c r="E78" s="5">
        <v>1</v>
      </c>
      <c r="I78">
        <f t="shared" si="1"/>
        <v>19</v>
      </c>
    </row>
    <row r="79" spans="1:9" x14ac:dyDescent="0.35">
      <c r="A79" t="s">
        <v>93</v>
      </c>
      <c r="B79" s="5"/>
      <c r="C79" s="5"/>
      <c r="D79" s="5"/>
      <c r="E79" s="5">
        <v>2</v>
      </c>
      <c r="I79">
        <f t="shared" si="1"/>
        <v>2</v>
      </c>
    </row>
    <row r="80" spans="1:9" x14ac:dyDescent="0.35">
      <c r="A80" t="s">
        <v>181</v>
      </c>
      <c r="B80" s="5">
        <v>16</v>
      </c>
      <c r="C80" s="5">
        <v>16</v>
      </c>
      <c r="D80" s="5"/>
      <c r="E80" s="5"/>
      <c r="I80">
        <f t="shared" si="1"/>
        <v>144</v>
      </c>
    </row>
    <row r="81" spans="1:9" x14ac:dyDescent="0.35">
      <c r="A81" t="s">
        <v>169</v>
      </c>
      <c r="B81" s="5">
        <v>8</v>
      </c>
      <c r="C81" s="5">
        <v>8</v>
      </c>
      <c r="D81" s="5"/>
      <c r="E81" s="5"/>
      <c r="I81">
        <f t="shared" si="1"/>
        <v>72</v>
      </c>
    </row>
    <row r="82" spans="1:9" x14ac:dyDescent="0.35">
      <c r="A82" t="s">
        <v>143</v>
      </c>
      <c r="B82" s="5"/>
      <c r="C82" s="5"/>
      <c r="D82" s="5"/>
      <c r="E82" s="5">
        <v>2</v>
      </c>
      <c r="I82">
        <f t="shared" si="1"/>
        <v>2</v>
      </c>
    </row>
    <row r="83" spans="1:9" x14ac:dyDescent="0.35">
      <c r="A83" t="s">
        <v>140</v>
      </c>
      <c r="B83" s="5">
        <v>700</v>
      </c>
      <c r="C83" s="5">
        <v>1000</v>
      </c>
      <c r="D83" s="5">
        <v>100</v>
      </c>
      <c r="E83" s="5">
        <v>600</v>
      </c>
      <c r="I83">
        <f t="shared" si="1"/>
        <v>9600</v>
      </c>
    </row>
    <row r="84" spans="1:9" x14ac:dyDescent="0.35">
      <c r="A84" t="s">
        <v>141</v>
      </c>
      <c r="B84" s="5">
        <v>150</v>
      </c>
      <c r="C84" s="5">
        <v>125</v>
      </c>
      <c r="D84" s="5"/>
      <c r="E84" s="5">
        <v>100</v>
      </c>
      <c r="I84">
        <f t="shared" si="1"/>
        <v>1275</v>
      </c>
    </row>
    <row r="85" spans="1:9" x14ac:dyDescent="0.35">
      <c r="A85" t="s">
        <v>196</v>
      </c>
      <c r="B85" s="5"/>
      <c r="C85" s="5"/>
      <c r="D85" s="5"/>
      <c r="E85" s="5">
        <v>1</v>
      </c>
      <c r="I85">
        <f t="shared" si="1"/>
        <v>1</v>
      </c>
    </row>
    <row r="86" spans="1:9" x14ac:dyDescent="0.35">
      <c r="A86" t="s">
        <v>131</v>
      </c>
      <c r="B86" s="5"/>
      <c r="C86" s="5"/>
      <c r="D86" s="5"/>
      <c r="E86" s="5">
        <v>1</v>
      </c>
      <c r="I86">
        <f t="shared" si="1"/>
        <v>1</v>
      </c>
    </row>
    <row r="87" spans="1:9" x14ac:dyDescent="0.35">
      <c r="A87" t="s">
        <v>132</v>
      </c>
      <c r="B87" s="5"/>
      <c r="C87" s="5"/>
      <c r="D87" s="5"/>
      <c r="E87" s="5">
        <v>10</v>
      </c>
      <c r="I87">
        <f t="shared" si="1"/>
        <v>10</v>
      </c>
    </row>
    <row r="88" spans="1:9" x14ac:dyDescent="0.35">
      <c r="A88" t="s">
        <v>133</v>
      </c>
      <c r="B88" s="5"/>
      <c r="C88" s="5"/>
      <c r="D88" s="5"/>
      <c r="E88" s="5">
        <v>4</v>
      </c>
      <c r="I88">
        <f t="shared" si="1"/>
        <v>4</v>
      </c>
    </row>
    <row r="89" spans="1:9" x14ac:dyDescent="0.35">
      <c r="A89" t="s">
        <v>139</v>
      </c>
      <c r="B89" s="5">
        <v>250</v>
      </c>
      <c r="C89" s="5">
        <v>275</v>
      </c>
      <c r="D89" s="5">
        <v>100</v>
      </c>
      <c r="E89" s="5">
        <v>250</v>
      </c>
      <c r="I89">
        <f t="shared" si="1"/>
        <v>3275</v>
      </c>
    </row>
    <row r="90" spans="1:9" x14ac:dyDescent="0.35">
      <c r="B90" s="5"/>
      <c r="C90" s="5"/>
      <c r="D90" s="5"/>
      <c r="E90" s="5"/>
      <c r="I90">
        <f t="shared" si="1"/>
        <v>0</v>
      </c>
    </row>
    <row r="91" spans="1:9" x14ac:dyDescent="0.35">
      <c r="A91" s="4" t="s">
        <v>12</v>
      </c>
      <c r="I91">
        <f t="shared" si="1"/>
        <v>0</v>
      </c>
    </row>
    <row r="92" spans="1:9" x14ac:dyDescent="0.35">
      <c r="A92" s="1" t="s">
        <v>3</v>
      </c>
      <c r="B92" s="3" t="s">
        <v>155</v>
      </c>
      <c r="C92" s="3" t="s">
        <v>156</v>
      </c>
      <c r="D92" s="3" t="s">
        <v>111</v>
      </c>
      <c r="E92" s="3" t="s">
        <v>30</v>
      </c>
      <c r="F92" s="1"/>
      <c r="G92" s="2" t="s">
        <v>0</v>
      </c>
      <c r="I92">
        <f t="shared" si="1"/>
        <v>0</v>
      </c>
    </row>
    <row r="93" spans="1:9" x14ac:dyDescent="0.35">
      <c r="A93" t="s">
        <v>42</v>
      </c>
      <c r="B93">
        <v>85</v>
      </c>
      <c r="C93">
        <v>112</v>
      </c>
      <c r="D93">
        <v>35</v>
      </c>
      <c r="I93">
        <f t="shared" si="1"/>
        <v>1164</v>
      </c>
    </row>
    <row r="94" spans="1:9" x14ac:dyDescent="0.35">
      <c r="A94" t="s">
        <v>43</v>
      </c>
      <c r="B94">
        <v>94</v>
      </c>
      <c r="C94">
        <v>126</v>
      </c>
      <c r="D94">
        <v>40</v>
      </c>
      <c r="I94">
        <f t="shared" si="1"/>
        <v>1310</v>
      </c>
    </row>
    <row r="95" spans="1:9" x14ac:dyDescent="0.35">
      <c r="A95" t="s">
        <v>44</v>
      </c>
      <c r="B95">
        <v>72</v>
      </c>
      <c r="C95">
        <v>93</v>
      </c>
      <c r="D95">
        <v>28</v>
      </c>
      <c r="I95">
        <f t="shared" si="1"/>
        <v>963</v>
      </c>
    </row>
    <row r="96" spans="1:9" x14ac:dyDescent="0.35">
      <c r="A96" t="s">
        <v>45</v>
      </c>
      <c r="B96">
        <v>34</v>
      </c>
      <c r="C96">
        <v>38</v>
      </c>
      <c r="D96">
        <v>12</v>
      </c>
      <c r="I96">
        <f t="shared" si="1"/>
        <v>406</v>
      </c>
    </row>
    <row r="97" spans="1:9" x14ac:dyDescent="0.35">
      <c r="A97" t="s">
        <v>46</v>
      </c>
      <c r="B97">
        <v>35</v>
      </c>
      <c r="C97">
        <v>40</v>
      </c>
      <c r="D97">
        <v>14</v>
      </c>
      <c r="I97">
        <f t="shared" si="1"/>
        <v>434</v>
      </c>
    </row>
    <row r="98" spans="1:9" x14ac:dyDescent="0.35">
      <c r="A98" t="s">
        <v>47</v>
      </c>
      <c r="B98">
        <v>25</v>
      </c>
      <c r="C98">
        <v>32</v>
      </c>
      <c r="D98">
        <v>13</v>
      </c>
      <c r="I98">
        <f t="shared" si="1"/>
        <v>352</v>
      </c>
    </row>
    <row r="99" spans="1:9" x14ac:dyDescent="0.35">
      <c r="A99" t="s">
        <v>48</v>
      </c>
      <c r="I99">
        <f t="shared" si="1"/>
        <v>0</v>
      </c>
    </row>
    <row r="100" spans="1:9" x14ac:dyDescent="0.35">
      <c r="A100" t="s">
        <v>49</v>
      </c>
      <c r="B100">
        <v>4</v>
      </c>
      <c r="C100">
        <v>12</v>
      </c>
      <c r="I100">
        <f t="shared" si="1"/>
        <v>92</v>
      </c>
    </row>
    <row r="101" spans="1:9" x14ac:dyDescent="0.35">
      <c r="A101" t="s">
        <v>50</v>
      </c>
      <c r="B101">
        <v>27</v>
      </c>
      <c r="C101">
        <v>28</v>
      </c>
      <c r="I101">
        <f t="shared" si="1"/>
        <v>250</v>
      </c>
    </row>
    <row r="102" spans="1:9" x14ac:dyDescent="0.35">
      <c r="A102" t="s">
        <v>51</v>
      </c>
      <c r="I102">
        <f t="shared" si="1"/>
        <v>0</v>
      </c>
    </row>
    <row r="103" spans="1:9" x14ac:dyDescent="0.35">
      <c r="A103" t="s">
        <v>52</v>
      </c>
      <c r="B103">
        <v>6</v>
      </c>
      <c r="C103">
        <v>2</v>
      </c>
      <c r="I103">
        <f t="shared" si="1"/>
        <v>26</v>
      </c>
    </row>
    <row r="104" spans="1:9" x14ac:dyDescent="0.35">
      <c r="A104" t="s">
        <v>79</v>
      </c>
      <c r="B104">
        <v>6</v>
      </c>
      <c r="C104">
        <v>6</v>
      </c>
      <c r="I104">
        <f t="shared" si="1"/>
        <v>54</v>
      </c>
    </row>
    <row r="105" spans="1:9" x14ac:dyDescent="0.35">
      <c r="A105" t="s">
        <v>53</v>
      </c>
      <c r="I105">
        <f t="shared" si="1"/>
        <v>0</v>
      </c>
    </row>
    <row r="106" spans="1:9" x14ac:dyDescent="0.35">
      <c r="A106" t="s">
        <v>54</v>
      </c>
      <c r="D106">
        <v>5</v>
      </c>
      <c r="I106">
        <f t="shared" si="1"/>
        <v>30</v>
      </c>
    </row>
    <row r="107" spans="1:9" x14ac:dyDescent="0.35">
      <c r="A107" t="s">
        <v>55</v>
      </c>
      <c r="C107">
        <v>2</v>
      </c>
      <c r="I107">
        <f t="shared" si="1"/>
        <v>14</v>
      </c>
    </row>
    <row r="108" spans="1:9" x14ac:dyDescent="0.35">
      <c r="A108" t="s">
        <v>56</v>
      </c>
      <c r="I108">
        <f t="shared" si="1"/>
        <v>0</v>
      </c>
    </row>
    <row r="109" spans="1:9" x14ac:dyDescent="0.35">
      <c r="A109" t="s">
        <v>57</v>
      </c>
      <c r="C109">
        <v>5</v>
      </c>
      <c r="I109">
        <f t="shared" si="1"/>
        <v>35</v>
      </c>
    </row>
    <row r="110" spans="1:9" x14ac:dyDescent="0.35">
      <c r="A110" t="s">
        <v>174</v>
      </c>
      <c r="B110">
        <v>2</v>
      </c>
      <c r="I110">
        <f t="shared" si="1"/>
        <v>4</v>
      </c>
    </row>
    <row r="111" spans="1:9" x14ac:dyDescent="0.35">
      <c r="A111" t="s">
        <v>58</v>
      </c>
      <c r="I111">
        <f t="shared" si="1"/>
        <v>0</v>
      </c>
    </row>
    <row r="112" spans="1:9" x14ac:dyDescent="0.35">
      <c r="A112" t="s">
        <v>59</v>
      </c>
      <c r="B112">
        <v>19</v>
      </c>
      <c r="C112">
        <v>20</v>
      </c>
      <c r="I112">
        <f t="shared" si="1"/>
        <v>178</v>
      </c>
    </row>
    <row r="113" spans="1:9" x14ac:dyDescent="0.35">
      <c r="A113" t="s">
        <v>60</v>
      </c>
      <c r="B113">
        <v>16</v>
      </c>
      <c r="C113">
        <v>16</v>
      </c>
      <c r="I113">
        <f t="shared" si="1"/>
        <v>144</v>
      </c>
    </row>
    <row r="114" spans="1:9" x14ac:dyDescent="0.35">
      <c r="A114" t="s">
        <v>61</v>
      </c>
      <c r="I114">
        <f t="shared" si="1"/>
        <v>0</v>
      </c>
    </row>
    <row r="115" spans="1:9" x14ac:dyDescent="0.35">
      <c r="A115" t="s">
        <v>62</v>
      </c>
      <c r="B115">
        <v>4</v>
      </c>
      <c r="C115">
        <v>15</v>
      </c>
      <c r="I115">
        <f t="shared" si="1"/>
        <v>113</v>
      </c>
    </row>
    <row r="116" spans="1:9" x14ac:dyDescent="0.35">
      <c r="A116" t="s">
        <v>123</v>
      </c>
      <c r="B116">
        <v>6</v>
      </c>
      <c r="C116">
        <v>6</v>
      </c>
      <c r="I116">
        <f t="shared" si="1"/>
        <v>54</v>
      </c>
    </row>
    <row r="117" spans="1:9" x14ac:dyDescent="0.35">
      <c r="A117" t="s">
        <v>159</v>
      </c>
      <c r="B117">
        <v>10</v>
      </c>
      <c r="C117">
        <v>12</v>
      </c>
      <c r="I117">
        <f t="shared" si="1"/>
        <v>104</v>
      </c>
    </row>
    <row r="118" spans="1:9" x14ac:dyDescent="0.35">
      <c r="A118" t="s">
        <v>128</v>
      </c>
      <c r="D118">
        <v>3</v>
      </c>
      <c r="I118">
        <f t="shared" si="1"/>
        <v>18</v>
      </c>
    </row>
    <row r="119" spans="1:9" x14ac:dyDescent="0.35">
      <c r="A119" t="s">
        <v>26</v>
      </c>
      <c r="B119">
        <v>5</v>
      </c>
      <c r="C119">
        <v>16</v>
      </c>
      <c r="D119">
        <v>28</v>
      </c>
      <c r="I119">
        <f t="shared" si="1"/>
        <v>290</v>
      </c>
    </row>
    <row r="120" spans="1:9" x14ac:dyDescent="0.35">
      <c r="A120" t="s">
        <v>34</v>
      </c>
      <c r="B120">
        <v>20</v>
      </c>
      <c r="C120">
        <v>24</v>
      </c>
      <c r="D120">
        <v>12</v>
      </c>
      <c r="I120">
        <f t="shared" si="1"/>
        <v>280</v>
      </c>
    </row>
    <row r="121" spans="1:9" x14ac:dyDescent="0.35">
      <c r="A121" t="s">
        <v>173</v>
      </c>
      <c r="B121">
        <v>6</v>
      </c>
      <c r="C121">
        <v>9</v>
      </c>
      <c r="I121">
        <f t="shared" si="1"/>
        <v>75</v>
      </c>
    </row>
    <row r="122" spans="1:9" x14ac:dyDescent="0.35">
      <c r="A122" t="s">
        <v>91</v>
      </c>
      <c r="B122">
        <v>2</v>
      </c>
      <c r="C122">
        <v>4</v>
      </c>
      <c r="I122">
        <f t="shared" si="1"/>
        <v>32</v>
      </c>
    </row>
    <row r="123" spans="1:9" x14ac:dyDescent="0.35">
      <c r="A123" t="s">
        <v>185</v>
      </c>
      <c r="C123">
        <v>6</v>
      </c>
      <c r="I123">
        <f t="shared" ref="I123:I186" si="2">SUMPRODUCT(B123:E123,$B$4:$E$4)</f>
        <v>42</v>
      </c>
    </row>
    <row r="124" spans="1:9" x14ac:dyDescent="0.35">
      <c r="A124" t="s">
        <v>33</v>
      </c>
      <c r="I124">
        <f t="shared" si="2"/>
        <v>0</v>
      </c>
    </row>
    <row r="125" spans="1:9" x14ac:dyDescent="0.35">
      <c r="A125" t="s">
        <v>147</v>
      </c>
      <c r="I125">
        <f t="shared" si="2"/>
        <v>0</v>
      </c>
    </row>
    <row r="126" spans="1:9" x14ac:dyDescent="0.35">
      <c r="A126" t="s">
        <v>103</v>
      </c>
      <c r="B126">
        <v>24</v>
      </c>
      <c r="C126">
        <v>24</v>
      </c>
      <c r="I126">
        <f t="shared" si="2"/>
        <v>216</v>
      </c>
    </row>
    <row r="127" spans="1:9" x14ac:dyDescent="0.35">
      <c r="A127" t="s">
        <v>104</v>
      </c>
      <c r="B127">
        <v>24</v>
      </c>
      <c r="C127">
        <v>24</v>
      </c>
      <c r="I127">
        <f t="shared" si="2"/>
        <v>216</v>
      </c>
    </row>
    <row r="128" spans="1:9" x14ac:dyDescent="0.35">
      <c r="A128" t="s">
        <v>77</v>
      </c>
      <c r="I128">
        <f t="shared" si="2"/>
        <v>0</v>
      </c>
    </row>
    <row r="129" spans="1:9" x14ac:dyDescent="0.35">
      <c r="A129" t="s">
        <v>73</v>
      </c>
      <c r="B129">
        <v>22</v>
      </c>
      <c r="C129">
        <v>30</v>
      </c>
      <c r="I129">
        <f t="shared" si="2"/>
        <v>254</v>
      </c>
    </row>
    <row r="130" spans="1:9" x14ac:dyDescent="0.35">
      <c r="A130" t="s">
        <v>74</v>
      </c>
      <c r="B130">
        <v>10</v>
      </c>
      <c r="C130">
        <v>16</v>
      </c>
      <c r="I130">
        <f t="shared" si="2"/>
        <v>132</v>
      </c>
    </row>
    <row r="131" spans="1:9" x14ac:dyDescent="0.35">
      <c r="A131" t="s">
        <v>75</v>
      </c>
      <c r="B131">
        <v>11</v>
      </c>
      <c r="C131">
        <v>12</v>
      </c>
      <c r="I131">
        <f t="shared" si="2"/>
        <v>106</v>
      </c>
    </row>
    <row r="132" spans="1:9" x14ac:dyDescent="0.35">
      <c r="A132" t="s">
        <v>76</v>
      </c>
      <c r="B132">
        <v>8</v>
      </c>
      <c r="C132">
        <v>8</v>
      </c>
      <c r="I132">
        <f t="shared" si="2"/>
        <v>72</v>
      </c>
    </row>
    <row r="133" spans="1:9" x14ac:dyDescent="0.35">
      <c r="A133" t="s">
        <v>86</v>
      </c>
      <c r="D133">
        <v>18</v>
      </c>
      <c r="I133">
        <f t="shared" si="2"/>
        <v>108</v>
      </c>
    </row>
    <row r="134" spans="1:9" x14ac:dyDescent="0.35">
      <c r="A134" t="s">
        <v>87</v>
      </c>
      <c r="B134">
        <v>4</v>
      </c>
      <c r="C134">
        <v>8</v>
      </c>
      <c r="I134">
        <f t="shared" si="2"/>
        <v>64</v>
      </c>
    </row>
    <row r="135" spans="1:9" x14ac:dyDescent="0.35">
      <c r="A135" t="s">
        <v>100</v>
      </c>
      <c r="D135">
        <v>12</v>
      </c>
      <c r="I135">
        <f t="shared" si="2"/>
        <v>72</v>
      </c>
    </row>
    <row r="136" spans="1:9" x14ac:dyDescent="0.35">
      <c r="A136" t="s">
        <v>101</v>
      </c>
      <c r="D136">
        <v>6</v>
      </c>
      <c r="I136">
        <f t="shared" si="2"/>
        <v>36</v>
      </c>
    </row>
    <row r="137" spans="1:9" x14ac:dyDescent="0.35">
      <c r="A137" t="s">
        <v>120</v>
      </c>
      <c r="B137">
        <v>8</v>
      </c>
      <c r="C137">
        <v>12</v>
      </c>
      <c r="D137">
        <v>6</v>
      </c>
      <c r="I137">
        <f t="shared" si="2"/>
        <v>136</v>
      </c>
    </row>
    <row r="138" spans="1:9" x14ac:dyDescent="0.35">
      <c r="A138" t="s">
        <v>107</v>
      </c>
      <c r="B138" s="5">
        <v>75</v>
      </c>
      <c r="C138" s="5">
        <v>96</v>
      </c>
      <c r="D138" s="5">
        <v>17</v>
      </c>
      <c r="E138" s="5"/>
      <c r="I138">
        <f t="shared" si="2"/>
        <v>924</v>
      </c>
    </row>
    <row r="139" spans="1:9" x14ac:dyDescent="0.35">
      <c r="A139" t="s">
        <v>10</v>
      </c>
      <c r="B139" s="5">
        <v>293</v>
      </c>
      <c r="C139" s="5">
        <v>421</v>
      </c>
      <c r="D139" s="5">
        <v>67</v>
      </c>
      <c r="E139" s="5"/>
      <c r="I139">
        <f t="shared" si="2"/>
        <v>3935</v>
      </c>
    </row>
    <row r="140" spans="1:9" x14ac:dyDescent="0.35">
      <c r="A140" t="s">
        <v>9</v>
      </c>
      <c r="B140" s="5">
        <v>96</v>
      </c>
      <c r="C140" s="5">
        <v>144</v>
      </c>
      <c r="D140" s="5">
        <v>24</v>
      </c>
      <c r="E140" s="5"/>
      <c r="I140">
        <f t="shared" si="2"/>
        <v>1344</v>
      </c>
    </row>
    <row r="141" spans="1:9" x14ac:dyDescent="0.35">
      <c r="A141" t="s">
        <v>83</v>
      </c>
      <c r="B141" s="5">
        <v>200</v>
      </c>
      <c r="C141" s="5">
        <f>46+194</f>
        <v>240</v>
      </c>
      <c r="D141" s="5">
        <v>60</v>
      </c>
      <c r="E141" s="5"/>
      <c r="I141">
        <f t="shared" si="2"/>
        <v>2440</v>
      </c>
    </row>
    <row r="142" spans="1:9" x14ac:dyDescent="0.35">
      <c r="A142" t="s">
        <v>198</v>
      </c>
      <c r="B142" s="5">
        <v>4</v>
      </c>
      <c r="C142" s="5">
        <v>8</v>
      </c>
      <c r="D142" s="5">
        <v>6</v>
      </c>
      <c r="E142" s="5"/>
      <c r="I142">
        <f t="shared" si="2"/>
        <v>100</v>
      </c>
    </row>
    <row r="143" spans="1:9" x14ac:dyDescent="0.35">
      <c r="A143" t="s">
        <v>20</v>
      </c>
      <c r="B143" s="5"/>
      <c r="C143" s="5"/>
      <c r="D143" s="5">
        <v>3</v>
      </c>
      <c r="E143" s="5"/>
      <c r="I143">
        <f t="shared" si="2"/>
        <v>18</v>
      </c>
    </row>
    <row r="144" spans="1:9" x14ac:dyDescent="0.35">
      <c r="A144" t="s">
        <v>78</v>
      </c>
      <c r="B144" s="5"/>
      <c r="C144" s="5"/>
      <c r="D144" s="5"/>
      <c r="E144" s="5"/>
      <c r="I144">
        <f t="shared" si="2"/>
        <v>0</v>
      </c>
    </row>
    <row r="145" spans="1:9" x14ac:dyDescent="0.35">
      <c r="A145" t="s">
        <v>81</v>
      </c>
      <c r="B145" s="5"/>
      <c r="C145" s="5"/>
      <c r="D145" s="5">
        <v>3</v>
      </c>
      <c r="E145" s="5"/>
      <c r="I145">
        <f t="shared" si="2"/>
        <v>18</v>
      </c>
    </row>
    <row r="146" spans="1:9" x14ac:dyDescent="0.35">
      <c r="A146" t="s">
        <v>98</v>
      </c>
      <c r="B146" s="5"/>
      <c r="C146" s="5"/>
      <c r="D146" s="5">
        <v>3</v>
      </c>
      <c r="E146" s="5"/>
      <c r="I146">
        <f t="shared" si="2"/>
        <v>18</v>
      </c>
    </row>
    <row r="147" spans="1:9" x14ac:dyDescent="0.35">
      <c r="A147" t="s">
        <v>99</v>
      </c>
      <c r="B147" s="5"/>
      <c r="C147" s="5"/>
      <c r="D147" s="5">
        <v>6</v>
      </c>
      <c r="E147" s="5"/>
      <c r="I147">
        <f t="shared" si="2"/>
        <v>36</v>
      </c>
    </row>
    <row r="148" spans="1:9" x14ac:dyDescent="0.35">
      <c r="A148" t="s">
        <v>105</v>
      </c>
      <c r="B148" s="5"/>
      <c r="C148" s="5"/>
      <c r="D148" s="5">
        <v>12</v>
      </c>
      <c r="E148" s="5"/>
      <c r="I148">
        <f t="shared" si="2"/>
        <v>72</v>
      </c>
    </row>
    <row r="149" spans="1:9" x14ac:dyDescent="0.35">
      <c r="A149" t="s">
        <v>130</v>
      </c>
      <c r="B149" s="5"/>
      <c r="C149" s="5"/>
      <c r="D149" s="5">
        <v>3</v>
      </c>
      <c r="E149" s="5"/>
      <c r="I149">
        <f t="shared" si="2"/>
        <v>18</v>
      </c>
    </row>
    <row r="150" spans="1:9" x14ac:dyDescent="0.35">
      <c r="A150" t="s">
        <v>244</v>
      </c>
      <c r="B150" s="5">
        <v>48</v>
      </c>
      <c r="C150" s="5">
        <v>166</v>
      </c>
      <c r="D150" s="5"/>
      <c r="E150" s="5"/>
    </row>
    <row r="151" spans="1:9" x14ac:dyDescent="0.35">
      <c r="A151" t="s">
        <v>157</v>
      </c>
      <c r="B151" s="5">
        <v>2</v>
      </c>
      <c r="C151" s="5">
        <v>2</v>
      </c>
      <c r="D151" s="5"/>
      <c r="E151" s="5"/>
      <c r="I151">
        <f t="shared" si="2"/>
        <v>18</v>
      </c>
    </row>
    <row r="152" spans="1:9" x14ac:dyDescent="0.35">
      <c r="A152" t="s">
        <v>158</v>
      </c>
      <c r="B152" s="5">
        <v>2</v>
      </c>
      <c r="C152" s="5">
        <v>2</v>
      </c>
      <c r="D152" s="5"/>
      <c r="E152" s="5"/>
      <c r="I152">
        <f t="shared" si="2"/>
        <v>18</v>
      </c>
    </row>
    <row r="153" spans="1:9" x14ac:dyDescent="0.35">
      <c r="A153" t="s">
        <v>85</v>
      </c>
      <c r="B153" s="5"/>
      <c r="C153" s="5"/>
      <c r="D153" s="5">
        <v>1</v>
      </c>
      <c r="E153" s="5"/>
      <c r="I153">
        <f t="shared" si="2"/>
        <v>6</v>
      </c>
    </row>
    <row r="154" spans="1:9" x14ac:dyDescent="0.35">
      <c r="A154" t="s">
        <v>102</v>
      </c>
      <c r="B154" s="5"/>
      <c r="C154" s="5"/>
      <c r="D154" s="5">
        <v>3</v>
      </c>
      <c r="E154" s="5"/>
      <c r="I154">
        <f t="shared" si="2"/>
        <v>18</v>
      </c>
    </row>
    <row r="155" spans="1:9" x14ac:dyDescent="0.35">
      <c r="A155" t="s">
        <v>186</v>
      </c>
      <c r="B155" s="5">
        <v>1</v>
      </c>
      <c r="C155" s="5">
        <v>2</v>
      </c>
      <c r="D155" s="5"/>
      <c r="E155" s="5"/>
      <c r="I155">
        <f t="shared" si="2"/>
        <v>16</v>
      </c>
    </row>
    <row r="156" spans="1:9" x14ac:dyDescent="0.35">
      <c r="A156" t="s">
        <v>187</v>
      </c>
      <c r="B156" s="5">
        <v>1</v>
      </c>
      <c r="C156" s="5">
        <v>2</v>
      </c>
      <c r="D156" s="5"/>
      <c r="E156" s="5"/>
      <c r="I156">
        <f t="shared" si="2"/>
        <v>16</v>
      </c>
    </row>
    <row r="157" spans="1:9" x14ac:dyDescent="0.35">
      <c r="A157" t="s">
        <v>161</v>
      </c>
      <c r="B157" s="5">
        <v>325</v>
      </c>
      <c r="C157" s="5">
        <v>600</v>
      </c>
      <c r="D157" s="5">
        <v>150</v>
      </c>
      <c r="E157" s="5"/>
      <c r="I157">
        <f t="shared" si="2"/>
        <v>5750</v>
      </c>
    </row>
    <row r="158" spans="1:9" x14ac:dyDescent="0.35">
      <c r="A158" t="s">
        <v>112</v>
      </c>
      <c r="B158" s="5">
        <v>100</v>
      </c>
      <c r="C158" s="5">
        <v>100</v>
      </c>
      <c r="D158" s="5"/>
      <c r="E158" s="5"/>
      <c r="I158">
        <f t="shared" si="2"/>
        <v>900</v>
      </c>
    </row>
    <row r="159" spans="1:9" x14ac:dyDescent="0.35">
      <c r="A159" t="s">
        <v>129</v>
      </c>
      <c r="B159" s="5">
        <v>150</v>
      </c>
      <c r="C159" s="5">
        <v>300</v>
      </c>
      <c r="D159" s="5">
        <v>125</v>
      </c>
      <c r="E159" s="5"/>
      <c r="I159">
        <f t="shared" si="2"/>
        <v>3150</v>
      </c>
    </row>
    <row r="160" spans="1:9" x14ac:dyDescent="0.35">
      <c r="A160" t="s">
        <v>135</v>
      </c>
      <c r="B160" s="5"/>
      <c r="C160" s="5"/>
      <c r="D160" s="5"/>
      <c r="E160" s="5"/>
      <c r="I160">
        <f t="shared" si="2"/>
        <v>0</v>
      </c>
    </row>
    <row r="161" spans="1:9" x14ac:dyDescent="0.35">
      <c r="A161" t="s">
        <v>137</v>
      </c>
      <c r="B161" s="5">
        <v>225</v>
      </c>
      <c r="C161" s="5">
        <v>225</v>
      </c>
      <c r="D161" s="5">
        <v>100</v>
      </c>
      <c r="E161" s="5"/>
      <c r="I161">
        <f t="shared" si="2"/>
        <v>2625</v>
      </c>
    </row>
    <row r="162" spans="1:9" x14ac:dyDescent="0.35">
      <c r="A162" t="s">
        <v>136</v>
      </c>
      <c r="B162" s="5">
        <v>500</v>
      </c>
      <c r="C162" s="5">
        <v>400</v>
      </c>
      <c r="D162" s="5">
        <v>375</v>
      </c>
      <c r="E162" s="5"/>
      <c r="I162">
        <f t="shared" si="2"/>
        <v>6050</v>
      </c>
    </row>
    <row r="163" spans="1:9" x14ac:dyDescent="0.35">
      <c r="A163" t="s">
        <v>37</v>
      </c>
      <c r="B163" s="5">
        <v>67</v>
      </c>
      <c r="C163" s="5">
        <v>64</v>
      </c>
      <c r="D163" s="5">
        <v>12</v>
      </c>
      <c r="E163" s="5"/>
      <c r="I163">
        <f t="shared" si="2"/>
        <v>654</v>
      </c>
    </row>
    <row r="164" spans="1:9" x14ac:dyDescent="0.35">
      <c r="I164">
        <f t="shared" si="2"/>
        <v>0</v>
      </c>
    </row>
    <row r="165" spans="1:9" x14ac:dyDescent="0.35">
      <c r="A165" s="4" t="s">
        <v>14</v>
      </c>
      <c r="I165">
        <f t="shared" si="2"/>
        <v>0</v>
      </c>
    </row>
    <row r="166" spans="1:9" x14ac:dyDescent="0.35">
      <c r="A166" s="1" t="s">
        <v>3</v>
      </c>
      <c r="B166" s="3" t="s">
        <v>155</v>
      </c>
      <c r="C166" s="3" t="s">
        <v>156</v>
      </c>
      <c r="D166" s="3" t="s">
        <v>111</v>
      </c>
      <c r="E166" s="3" t="s">
        <v>30</v>
      </c>
      <c r="F166" s="1"/>
      <c r="G166" s="2" t="s">
        <v>0</v>
      </c>
      <c r="I166">
        <f t="shared" si="2"/>
        <v>0</v>
      </c>
    </row>
    <row r="167" spans="1:9" x14ac:dyDescent="0.35">
      <c r="A167" t="s">
        <v>63</v>
      </c>
      <c r="B167" s="5">
        <v>1798</v>
      </c>
      <c r="C167" s="5">
        <v>2991</v>
      </c>
      <c r="D167" s="5">
        <v>347</v>
      </c>
      <c r="E167" s="5"/>
      <c r="F167" s="5"/>
      <c r="G167" s="5"/>
      <c r="I167">
        <f t="shared" si="2"/>
        <v>26615</v>
      </c>
    </row>
    <row r="168" spans="1:9" x14ac:dyDescent="0.35">
      <c r="A168" t="s">
        <v>41</v>
      </c>
      <c r="B168" s="5">
        <v>1160</v>
      </c>
      <c r="C168" s="5">
        <v>1611</v>
      </c>
      <c r="D168" s="5">
        <v>286</v>
      </c>
      <c r="E168" s="5"/>
      <c r="F168" s="5"/>
      <c r="G168" s="5"/>
      <c r="I168">
        <f t="shared" si="2"/>
        <v>15313</v>
      </c>
    </row>
    <row r="169" spans="1:9" x14ac:dyDescent="0.35">
      <c r="A169" t="s">
        <v>42</v>
      </c>
      <c r="B169" s="5">
        <v>178</v>
      </c>
      <c r="C169" s="5">
        <v>255</v>
      </c>
      <c r="D169" s="5">
        <v>44</v>
      </c>
      <c r="E169" s="5"/>
      <c r="I169">
        <f t="shared" si="2"/>
        <v>2405</v>
      </c>
    </row>
    <row r="170" spans="1:9" x14ac:dyDescent="0.35">
      <c r="A170" t="s">
        <v>43</v>
      </c>
      <c r="B170" s="5">
        <v>201</v>
      </c>
      <c r="C170" s="5">
        <v>300</v>
      </c>
      <c r="D170" s="5">
        <v>44</v>
      </c>
      <c r="E170" s="5"/>
      <c r="I170">
        <f t="shared" si="2"/>
        <v>2766</v>
      </c>
    </row>
    <row r="171" spans="1:9" x14ac:dyDescent="0.35">
      <c r="A171" t="s">
        <v>44</v>
      </c>
      <c r="B171" s="5">
        <v>178</v>
      </c>
      <c r="C171" s="5">
        <v>255</v>
      </c>
      <c r="D171" s="5">
        <v>44</v>
      </c>
      <c r="E171" s="5"/>
      <c r="I171">
        <f t="shared" si="2"/>
        <v>2405</v>
      </c>
    </row>
    <row r="172" spans="1:9" x14ac:dyDescent="0.35">
      <c r="A172" t="s">
        <v>45</v>
      </c>
      <c r="B172" s="5">
        <v>142</v>
      </c>
      <c r="C172" s="5">
        <v>200</v>
      </c>
      <c r="D172" s="5">
        <v>37</v>
      </c>
      <c r="E172" s="5"/>
      <c r="I172">
        <f t="shared" si="2"/>
        <v>1906</v>
      </c>
    </row>
    <row r="173" spans="1:9" x14ac:dyDescent="0.35">
      <c r="A173" t="s">
        <v>46</v>
      </c>
      <c r="B173">
        <v>166</v>
      </c>
      <c r="C173">
        <v>242</v>
      </c>
      <c r="D173" s="5">
        <v>37</v>
      </c>
      <c r="E173" s="5"/>
      <c r="I173">
        <f t="shared" si="2"/>
        <v>2248</v>
      </c>
    </row>
    <row r="174" spans="1:9" x14ac:dyDescent="0.35">
      <c r="A174" t="s">
        <v>47</v>
      </c>
      <c r="B174" s="5">
        <v>167</v>
      </c>
      <c r="C174" s="5">
        <v>252</v>
      </c>
      <c r="D174" s="5">
        <v>55</v>
      </c>
      <c r="E174" s="5"/>
      <c r="I174">
        <f t="shared" si="2"/>
        <v>2428</v>
      </c>
    </row>
    <row r="175" spans="1:9" x14ac:dyDescent="0.35">
      <c r="A175" t="s">
        <v>48</v>
      </c>
      <c r="B175" s="5"/>
      <c r="C175" s="5"/>
      <c r="D175" s="5"/>
      <c r="E175" s="5"/>
      <c r="I175">
        <f t="shared" si="2"/>
        <v>0</v>
      </c>
    </row>
    <row r="176" spans="1:9" x14ac:dyDescent="0.35">
      <c r="A176" t="s">
        <v>49</v>
      </c>
      <c r="B176" s="5">
        <v>14</v>
      </c>
      <c r="C176" s="5">
        <v>12</v>
      </c>
      <c r="D176" s="5"/>
      <c r="E176" s="5"/>
      <c r="I176">
        <f t="shared" si="2"/>
        <v>112</v>
      </c>
    </row>
    <row r="177" spans="1:9" x14ac:dyDescent="0.35">
      <c r="A177" t="s">
        <v>50</v>
      </c>
      <c r="B177" s="5">
        <v>4</v>
      </c>
      <c r="C177" s="5">
        <v>13</v>
      </c>
      <c r="D177" s="5"/>
      <c r="E177" s="5"/>
      <c r="I177">
        <f t="shared" si="2"/>
        <v>99</v>
      </c>
    </row>
    <row r="178" spans="1:9" x14ac:dyDescent="0.35">
      <c r="A178" t="s">
        <v>51</v>
      </c>
      <c r="B178" s="5">
        <v>6</v>
      </c>
      <c r="C178" s="5">
        <v>13</v>
      </c>
      <c r="D178" s="5">
        <v>5</v>
      </c>
      <c r="E178" s="5"/>
      <c r="I178">
        <f t="shared" si="2"/>
        <v>133</v>
      </c>
    </row>
    <row r="179" spans="1:9" x14ac:dyDescent="0.35">
      <c r="A179" t="s">
        <v>52</v>
      </c>
      <c r="B179" s="5">
        <v>4</v>
      </c>
      <c r="C179" s="5">
        <v>7</v>
      </c>
      <c r="D179" s="5">
        <v>3</v>
      </c>
      <c r="E179" s="5"/>
      <c r="I179">
        <f t="shared" si="2"/>
        <v>75</v>
      </c>
    </row>
    <row r="180" spans="1:9" x14ac:dyDescent="0.35">
      <c r="A180" t="s">
        <v>80</v>
      </c>
      <c r="B180" s="5">
        <v>28</v>
      </c>
      <c r="C180" s="5">
        <v>62</v>
      </c>
      <c r="D180" s="5"/>
      <c r="E180" s="5"/>
      <c r="I180">
        <f t="shared" si="2"/>
        <v>490</v>
      </c>
    </row>
    <row r="181" spans="1:9" x14ac:dyDescent="0.35">
      <c r="A181" t="s">
        <v>53</v>
      </c>
      <c r="B181" s="5"/>
      <c r="C181" s="5"/>
      <c r="D181" s="5"/>
      <c r="E181" s="5"/>
      <c r="I181">
        <f t="shared" si="2"/>
        <v>0</v>
      </c>
    </row>
    <row r="182" spans="1:9" x14ac:dyDescent="0.35">
      <c r="A182" t="s">
        <v>54</v>
      </c>
      <c r="B182" s="5"/>
      <c r="C182" s="5"/>
      <c r="D182" s="5"/>
      <c r="E182" s="5"/>
      <c r="I182">
        <f t="shared" si="2"/>
        <v>0</v>
      </c>
    </row>
    <row r="183" spans="1:9" x14ac:dyDescent="0.35">
      <c r="A183" t="s">
        <v>55</v>
      </c>
      <c r="B183" s="5">
        <v>19</v>
      </c>
      <c r="C183" s="5">
        <v>35</v>
      </c>
      <c r="D183" s="5">
        <v>5</v>
      </c>
      <c r="E183" s="5"/>
      <c r="I183">
        <f t="shared" si="2"/>
        <v>313</v>
      </c>
    </row>
    <row r="184" spans="1:9" x14ac:dyDescent="0.35">
      <c r="A184" t="s">
        <v>56</v>
      </c>
      <c r="B184" s="5">
        <v>20</v>
      </c>
      <c r="C184" s="5">
        <v>38</v>
      </c>
      <c r="D184" s="5"/>
      <c r="E184" s="5"/>
      <c r="I184">
        <f t="shared" si="2"/>
        <v>306</v>
      </c>
    </row>
    <row r="185" spans="1:9" x14ac:dyDescent="0.35">
      <c r="A185" t="s">
        <v>57</v>
      </c>
      <c r="B185" s="5">
        <v>16</v>
      </c>
      <c r="C185" s="5">
        <v>7</v>
      </c>
      <c r="D185" s="5">
        <v>5</v>
      </c>
      <c r="E185" s="5"/>
      <c r="I185">
        <f t="shared" si="2"/>
        <v>111</v>
      </c>
    </row>
    <row r="186" spans="1:9" x14ac:dyDescent="0.35">
      <c r="A186" t="s">
        <v>58</v>
      </c>
      <c r="B186" s="5"/>
      <c r="C186" s="5"/>
      <c r="D186" s="5"/>
      <c r="E186" s="5"/>
      <c r="I186">
        <f t="shared" si="2"/>
        <v>0</v>
      </c>
    </row>
    <row r="187" spans="1:9" x14ac:dyDescent="0.35">
      <c r="A187" t="s">
        <v>59</v>
      </c>
      <c r="B187" s="5">
        <v>2</v>
      </c>
      <c r="C187" s="5"/>
      <c r="D187" s="5"/>
      <c r="E187" s="5"/>
      <c r="I187">
        <f t="shared" ref="I187:I241" si="3">SUMPRODUCT(B187:E187,$B$4:$E$4)</f>
        <v>4</v>
      </c>
    </row>
    <row r="188" spans="1:9" x14ac:dyDescent="0.35">
      <c r="A188" t="s">
        <v>60</v>
      </c>
      <c r="B188" s="5">
        <v>8</v>
      </c>
      <c r="C188" s="5">
        <v>18</v>
      </c>
      <c r="D188" s="5"/>
      <c r="E188" s="5"/>
      <c r="I188">
        <f t="shared" si="3"/>
        <v>142</v>
      </c>
    </row>
    <row r="189" spans="1:9" x14ac:dyDescent="0.35">
      <c r="A189" t="s">
        <v>61</v>
      </c>
      <c r="B189" s="5">
        <v>9</v>
      </c>
      <c r="C189" s="5">
        <v>18</v>
      </c>
      <c r="D189" s="5"/>
      <c r="E189" s="5"/>
      <c r="I189">
        <f t="shared" si="3"/>
        <v>144</v>
      </c>
    </row>
    <row r="190" spans="1:9" x14ac:dyDescent="0.35">
      <c r="A190" t="s">
        <v>62</v>
      </c>
      <c r="B190" s="5">
        <v>8</v>
      </c>
      <c r="C190" s="5">
        <v>18</v>
      </c>
      <c r="D190" s="5"/>
      <c r="E190" s="5"/>
      <c r="I190">
        <f t="shared" si="3"/>
        <v>142</v>
      </c>
    </row>
    <row r="191" spans="1:9" x14ac:dyDescent="0.35">
      <c r="A191" t="s">
        <v>82</v>
      </c>
      <c r="B191" s="5">
        <v>6</v>
      </c>
      <c r="C191" s="5">
        <v>7</v>
      </c>
      <c r="D191" s="5"/>
      <c r="E191" s="5"/>
      <c r="I191">
        <f t="shared" si="3"/>
        <v>61</v>
      </c>
    </row>
    <row r="192" spans="1:9" x14ac:dyDescent="0.35">
      <c r="A192" t="s">
        <v>189</v>
      </c>
      <c r="B192" s="5">
        <v>256</v>
      </c>
      <c r="C192" s="5">
        <v>358</v>
      </c>
      <c r="D192" s="5">
        <v>80</v>
      </c>
      <c r="E192" s="5"/>
      <c r="I192">
        <f t="shared" si="3"/>
        <v>3498</v>
      </c>
    </row>
    <row r="193" spans="1:9" x14ac:dyDescent="0.35">
      <c r="A193" t="s">
        <v>190</v>
      </c>
      <c r="B193" s="5">
        <v>10</v>
      </c>
      <c r="C193" s="5">
        <v>14</v>
      </c>
      <c r="D193" s="5">
        <v>5</v>
      </c>
      <c r="E193" s="5"/>
      <c r="I193">
        <f t="shared" si="3"/>
        <v>148</v>
      </c>
    </row>
    <row r="194" spans="1:9" x14ac:dyDescent="0.35">
      <c r="A194" t="s">
        <v>17</v>
      </c>
      <c r="B194" s="5">
        <v>25</v>
      </c>
      <c r="C194" s="5">
        <v>50</v>
      </c>
      <c r="D194" s="5"/>
      <c r="E194" s="5"/>
      <c r="I194">
        <f t="shared" si="3"/>
        <v>400</v>
      </c>
    </row>
    <row r="195" spans="1:9" x14ac:dyDescent="0.35">
      <c r="A195" t="s">
        <v>134</v>
      </c>
      <c r="B195" s="5">
        <v>1</v>
      </c>
      <c r="C195" s="5">
        <v>1</v>
      </c>
      <c r="D195" s="5"/>
      <c r="E195" s="5"/>
      <c r="I195">
        <f t="shared" si="3"/>
        <v>9</v>
      </c>
    </row>
    <row r="196" spans="1:9" x14ac:dyDescent="0.35">
      <c r="A196" t="s">
        <v>85</v>
      </c>
      <c r="B196" s="5">
        <v>2</v>
      </c>
      <c r="C196" s="5">
        <v>2</v>
      </c>
      <c r="D196">
        <v>1</v>
      </c>
      <c r="I196">
        <f t="shared" si="3"/>
        <v>24</v>
      </c>
    </row>
    <row r="197" spans="1:9" x14ac:dyDescent="0.35">
      <c r="A197" t="s">
        <v>93</v>
      </c>
      <c r="I197">
        <f t="shared" si="3"/>
        <v>0</v>
      </c>
    </row>
    <row r="198" spans="1:9" x14ac:dyDescent="0.35">
      <c r="A198" t="s">
        <v>94</v>
      </c>
      <c r="I198">
        <f t="shared" si="3"/>
        <v>0</v>
      </c>
    </row>
    <row r="199" spans="1:9" x14ac:dyDescent="0.35">
      <c r="A199" t="s">
        <v>95</v>
      </c>
      <c r="B199" s="5"/>
      <c r="C199" s="5"/>
      <c r="D199">
        <v>1</v>
      </c>
      <c r="I199">
        <f t="shared" si="3"/>
        <v>6</v>
      </c>
    </row>
    <row r="200" spans="1:9" x14ac:dyDescent="0.35">
      <c r="A200" t="s">
        <v>137</v>
      </c>
      <c r="B200" s="5">
        <v>325</v>
      </c>
      <c r="C200" s="5">
        <v>1050</v>
      </c>
      <c r="D200" s="5">
        <v>250</v>
      </c>
      <c r="E200" s="5"/>
      <c r="I200">
        <f t="shared" si="3"/>
        <v>9500</v>
      </c>
    </row>
    <row r="201" spans="1:9" x14ac:dyDescent="0.35">
      <c r="A201" t="s">
        <v>136</v>
      </c>
      <c r="B201" s="5">
        <v>75</v>
      </c>
      <c r="C201" s="5">
        <v>100</v>
      </c>
      <c r="D201" s="5"/>
      <c r="E201" s="5"/>
      <c r="I201">
        <f t="shared" si="3"/>
        <v>850</v>
      </c>
    </row>
    <row r="202" spans="1:9" x14ac:dyDescent="0.35">
      <c r="B202" s="5"/>
      <c r="C202" s="5"/>
      <c r="D202" s="5"/>
      <c r="E202" s="5"/>
      <c r="I202">
        <f t="shared" si="3"/>
        <v>0</v>
      </c>
    </row>
    <row r="203" spans="1:9" x14ac:dyDescent="0.35">
      <c r="A203" s="4" t="s">
        <v>13</v>
      </c>
      <c r="I203">
        <f t="shared" si="3"/>
        <v>0</v>
      </c>
    </row>
    <row r="204" spans="1:9" x14ac:dyDescent="0.35">
      <c r="A204" s="1" t="s">
        <v>3</v>
      </c>
      <c r="B204" s="3" t="s">
        <v>155</v>
      </c>
      <c r="C204" s="3" t="s">
        <v>156</v>
      </c>
      <c r="D204" s="3" t="s">
        <v>111</v>
      </c>
      <c r="E204" s="3" t="s">
        <v>30</v>
      </c>
      <c r="F204" s="1"/>
      <c r="G204" s="2" t="s">
        <v>0</v>
      </c>
      <c r="I204">
        <f t="shared" si="3"/>
        <v>0</v>
      </c>
    </row>
    <row r="205" spans="1:9" x14ac:dyDescent="0.35">
      <c r="A205" t="s">
        <v>42</v>
      </c>
      <c r="B205">
        <v>32</v>
      </c>
      <c r="C205">
        <v>45</v>
      </c>
      <c r="I205">
        <f t="shared" si="3"/>
        <v>379</v>
      </c>
    </row>
    <row r="206" spans="1:9" x14ac:dyDescent="0.35">
      <c r="A206" t="s">
        <v>43</v>
      </c>
      <c r="B206">
        <v>32</v>
      </c>
      <c r="C206">
        <v>45</v>
      </c>
      <c r="I206">
        <f t="shared" si="3"/>
        <v>379</v>
      </c>
    </row>
    <row r="207" spans="1:9" x14ac:dyDescent="0.35">
      <c r="A207" t="s">
        <v>44</v>
      </c>
      <c r="B207">
        <v>32</v>
      </c>
      <c r="C207">
        <v>45</v>
      </c>
      <c r="I207">
        <f t="shared" si="3"/>
        <v>379</v>
      </c>
    </row>
    <row r="208" spans="1:9" x14ac:dyDescent="0.35">
      <c r="A208" t="s">
        <v>45</v>
      </c>
      <c r="B208">
        <v>23</v>
      </c>
      <c r="C208">
        <v>27</v>
      </c>
      <c r="I208">
        <f t="shared" si="3"/>
        <v>235</v>
      </c>
    </row>
    <row r="209" spans="1:9" x14ac:dyDescent="0.35">
      <c r="A209" t="s">
        <v>46</v>
      </c>
      <c r="B209">
        <v>18</v>
      </c>
      <c r="C209">
        <v>27</v>
      </c>
      <c r="I209">
        <f t="shared" si="3"/>
        <v>225</v>
      </c>
    </row>
    <row r="210" spans="1:9" x14ac:dyDescent="0.35">
      <c r="A210" t="s">
        <v>47</v>
      </c>
      <c r="B210">
        <v>18</v>
      </c>
      <c r="C210">
        <v>27</v>
      </c>
      <c r="I210">
        <f t="shared" si="3"/>
        <v>225</v>
      </c>
    </row>
    <row r="211" spans="1:9" x14ac:dyDescent="0.35">
      <c r="A211" t="s">
        <v>48</v>
      </c>
      <c r="I211">
        <f t="shared" si="3"/>
        <v>0</v>
      </c>
    </row>
    <row r="212" spans="1:9" x14ac:dyDescent="0.35">
      <c r="A212" t="s">
        <v>49</v>
      </c>
      <c r="B212">
        <v>1</v>
      </c>
      <c r="I212">
        <f t="shared" si="3"/>
        <v>2</v>
      </c>
    </row>
    <row r="213" spans="1:9" x14ac:dyDescent="0.35">
      <c r="A213" t="s">
        <v>50</v>
      </c>
      <c r="B213">
        <v>4</v>
      </c>
      <c r="C213">
        <v>2</v>
      </c>
      <c r="I213">
        <f t="shared" si="3"/>
        <v>22</v>
      </c>
    </row>
    <row r="214" spans="1:9" x14ac:dyDescent="0.35">
      <c r="A214" t="s">
        <v>51</v>
      </c>
      <c r="I214">
        <f t="shared" si="3"/>
        <v>0</v>
      </c>
    </row>
    <row r="215" spans="1:9" x14ac:dyDescent="0.35">
      <c r="A215" t="s">
        <v>52</v>
      </c>
      <c r="B215">
        <v>3</v>
      </c>
      <c r="C215">
        <v>4</v>
      </c>
      <c r="I215">
        <f t="shared" si="3"/>
        <v>34</v>
      </c>
    </row>
    <row r="216" spans="1:9" x14ac:dyDescent="0.35">
      <c r="A216" t="s">
        <v>53</v>
      </c>
      <c r="I216">
        <f t="shared" si="3"/>
        <v>0</v>
      </c>
    </row>
    <row r="217" spans="1:9" x14ac:dyDescent="0.35">
      <c r="A217" t="s">
        <v>54</v>
      </c>
      <c r="I217">
        <f t="shared" si="3"/>
        <v>0</v>
      </c>
    </row>
    <row r="218" spans="1:9" x14ac:dyDescent="0.35">
      <c r="A218" t="s">
        <v>55</v>
      </c>
      <c r="I218">
        <f t="shared" si="3"/>
        <v>0</v>
      </c>
    </row>
    <row r="219" spans="1:9" x14ac:dyDescent="0.35">
      <c r="A219" t="s">
        <v>56</v>
      </c>
      <c r="I219">
        <f t="shared" si="3"/>
        <v>0</v>
      </c>
    </row>
    <row r="220" spans="1:9" x14ac:dyDescent="0.35">
      <c r="A220" t="s">
        <v>57</v>
      </c>
      <c r="I220">
        <f t="shared" si="3"/>
        <v>0</v>
      </c>
    </row>
    <row r="221" spans="1:9" x14ac:dyDescent="0.35">
      <c r="A221" t="s">
        <v>58</v>
      </c>
      <c r="I221">
        <f t="shared" si="3"/>
        <v>0</v>
      </c>
    </row>
    <row r="222" spans="1:9" x14ac:dyDescent="0.35">
      <c r="A222" t="s">
        <v>59</v>
      </c>
      <c r="B222">
        <v>2</v>
      </c>
      <c r="C222">
        <v>4</v>
      </c>
      <c r="I222">
        <f t="shared" si="3"/>
        <v>32</v>
      </c>
    </row>
    <row r="223" spans="1:9" x14ac:dyDescent="0.35">
      <c r="A223" t="s">
        <v>60</v>
      </c>
      <c r="I223">
        <f t="shared" si="3"/>
        <v>0</v>
      </c>
    </row>
    <row r="224" spans="1:9" x14ac:dyDescent="0.35">
      <c r="A224" t="s">
        <v>61</v>
      </c>
      <c r="I224">
        <f t="shared" si="3"/>
        <v>0</v>
      </c>
    </row>
    <row r="225" spans="1:9" x14ac:dyDescent="0.35">
      <c r="A225" t="s">
        <v>62</v>
      </c>
      <c r="I225">
        <f t="shared" si="3"/>
        <v>0</v>
      </c>
    </row>
    <row r="226" spans="1:9" x14ac:dyDescent="0.35">
      <c r="A226" t="s">
        <v>26</v>
      </c>
      <c r="B226">
        <v>2</v>
      </c>
      <c r="C226">
        <v>10</v>
      </c>
      <c r="I226">
        <f t="shared" si="3"/>
        <v>74</v>
      </c>
    </row>
    <row r="227" spans="1:9" x14ac:dyDescent="0.35">
      <c r="A227" t="s">
        <v>34</v>
      </c>
      <c r="B227">
        <v>2</v>
      </c>
      <c r="I227">
        <f t="shared" si="3"/>
        <v>4</v>
      </c>
    </row>
    <row r="228" spans="1:9" x14ac:dyDescent="0.35">
      <c r="A228" t="s">
        <v>77</v>
      </c>
      <c r="B228" s="5"/>
      <c r="C228" s="5"/>
      <c r="D228" s="5"/>
      <c r="E228" s="5"/>
      <c r="I228">
        <f t="shared" si="3"/>
        <v>0</v>
      </c>
    </row>
    <row r="229" spans="1:9" x14ac:dyDescent="0.35">
      <c r="A229" t="s">
        <v>73</v>
      </c>
      <c r="B229" s="5">
        <v>9</v>
      </c>
      <c r="C229">
        <v>20</v>
      </c>
      <c r="D229" s="5"/>
      <c r="E229" s="5"/>
      <c r="I229">
        <f t="shared" si="3"/>
        <v>158</v>
      </c>
    </row>
    <row r="230" spans="1:9" x14ac:dyDescent="0.35">
      <c r="A230" t="s">
        <v>74</v>
      </c>
      <c r="B230" s="5">
        <v>18</v>
      </c>
      <c r="C230">
        <v>38</v>
      </c>
      <c r="D230" s="5"/>
      <c r="E230" s="5"/>
      <c r="I230">
        <f t="shared" si="3"/>
        <v>302</v>
      </c>
    </row>
    <row r="231" spans="1:9" x14ac:dyDescent="0.35">
      <c r="A231" t="s">
        <v>75</v>
      </c>
      <c r="B231" s="5">
        <v>1</v>
      </c>
      <c r="C231">
        <v>2</v>
      </c>
      <c r="D231" s="5"/>
      <c r="E231" s="5"/>
      <c r="I231">
        <f t="shared" si="3"/>
        <v>16</v>
      </c>
    </row>
    <row r="232" spans="1:9" x14ac:dyDescent="0.35">
      <c r="A232" t="s">
        <v>76</v>
      </c>
      <c r="B232" s="5"/>
      <c r="D232" s="5"/>
      <c r="E232" s="5"/>
      <c r="I232">
        <f t="shared" si="3"/>
        <v>0</v>
      </c>
    </row>
    <row r="233" spans="1:9" x14ac:dyDescent="0.35">
      <c r="A233" t="s">
        <v>182</v>
      </c>
      <c r="B233" s="5">
        <v>4</v>
      </c>
      <c r="C233">
        <v>8</v>
      </c>
      <c r="D233" s="5"/>
      <c r="E233" s="5"/>
      <c r="I233">
        <f t="shared" si="3"/>
        <v>64</v>
      </c>
    </row>
    <row r="234" spans="1:9" x14ac:dyDescent="0.35">
      <c r="A234" t="s">
        <v>120</v>
      </c>
      <c r="B234" s="5">
        <v>8</v>
      </c>
      <c r="C234">
        <v>15</v>
      </c>
      <c r="D234" s="5"/>
      <c r="E234" s="5"/>
      <c r="I234">
        <f t="shared" si="3"/>
        <v>121</v>
      </c>
    </row>
    <row r="235" spans="1:9" x14ac:dyDescent="0.35">
      <c r="A235" t="s">
        <v>107</v>
      </c>
      <c r="B235" s="5">
        <v>29</v>
      </c>
      <c r="C235" s="5">
        <v>64</v>
      </c>
      <c r="D235" s="5"/>
      <c r="E235" s="5"/>
      <c r="I235">
        <f t="shared" si="3"/>
        <v>506</v>
      </c>
    </row>
    <row r="236" spans="1:9" x14ac:dyDescent="0.35">
      <c r="A236" t="s">
        <v>10</v>
      </c>
      <c r="B236" s="5">
        <v>125</v>
      </c>
      <c r="C236" s="5">
        <v>249</v>
      </c>
      <c r="D236" s="5"/>
      <c r="E236" s="5"/>
      <c r="I236">
        <f t="shared" si="3"/>
        <v>1993</v>
      </c>
    </row>
    <row r="237" spans="1:9" x14ac:dyDescent="0.35">
      <c r="A237" t="s">
        <v>9</v>
      </c>
      <c r="B237" s="5">
        <v>42</v>
      </c>
      <c r="C237" s="5">
        <v>84</v>
      </c>
      <c r="D237" s="5"/>
      <c r="E237" s="5"/>
      <c r="I237">
        <f t="shared" si="3"/>
        <v>672</v>
      </c>
    </row>
    <row r="238" spans="1:9" x14ac:dyDescent="0.35">
      <c r="A238" t="s">
        <v>83</v>
      </c>
      <c r="B238" s="5">
        <v>76</v>
      </c>
      <c r="C238" s="5">
        <v>124</v>
      </c>
      <c r="D238" s="5"/>
      <c r="E238" s="5"/>
      <c r="I238">
        <f t="shared" si="3"/>
        <v>1020</v>
      </c>
    </row>
    <row r="239" spans="1:9" x14ac:dyDescent="0.35">
      <c r="A239" t="s">
        <v>198</v>
      </c>
      <c r="B239" s="5">
        <v>4</v>
      </c>
      <c r="C239" s="5">
        <v>8</v>
      </c>
      <c r="D239" s="5"/>
      <c r="E239" s="5"/>
      <c r="I239">
        <f t="shared" si="3"/>
        <v>64</v>
      </c>
    </row>
    <row r="240" spans="1:9" x14ac:dyDescent="0.35">
      <c r="A240" t="s">
        <v>186</v>
      </c>
      <c r="B240" s="5">
        <v>1</v>
      </c>
      <c r="C240" s="5">
        <v>2</v>
      </c>
      <c r="D240" s="5"/>
      <c r="E240" s="5"/>
      <c r="I240">
        <f t="shared" si="3"/>
        <v>16</v>
      </c>
    </row>
    <row r="241" spans="1:9" x14ac:dyDescent="0.35">
      <c r="A241" t="s">
        <v>187</v>
      </c>
      <c r="B241" s="5">
        <v>1</v>
      </c>
      <c r="C241" s="5">
        <v>2</v>
      </c>
      <c r="D241" s="5"/>
      <c r="E241" s="5"/>
      <c r="I241">
        <f t="shared" si="3"/>
        <v>16</v>
      </c>
    </row>
    <row r="242" spans="1:9" x14ac:dyDescent="0.35">
      <c r="A242" t="s">
        <v>161</v>
      </c>
      <c r="B242" s="5">
        <v>125</v>
      </c>
      <c r="C242" s="5">
        <v>250</v>
      </c>
      <c r="D242" s="5"/>
      <c r="E242" s="5"/>
      <c r="I242">
        <f t="shared" ref="I242:I305" si="4">SUMPRODUCT(B242:E242,$B$4:$E$4)</f>
        <v>2000</v>
      </c>
    </row>
    <row r="243" spans="1:9" x14ac:dyDescent="0.35">
      <c r="A243" t="s">
        <v>129</v>
      </c>
      <c r="B243" s="5">
        <v>125</v>
      </c>
      <c r="C243" s="5">
        <v>250</v>
      </c>
      <c r="D243" s="5"/>
      <c r="E243" s="5"/>
      <c r="I243">
        <f t="shared" si="4"/>
        <v>2000</v>
      </c>
    </row>
    <row r="244" spans="1:9" x14ac:dyDescent="0.35">
      <c r="A244" t="s">
        <v>137</v>
      </c>
      <c r="B244" s="5"/>
      <c r="C244" s="5"/>
      <c r="D244" s="5"/>
      <c r="E244" s="5"/>
      <c r="I244">
        <f t="shared" si="4"/>
        <v>0</v>
      </c>
    </row>
    <row r="245" spans="1:9" x14ac:dyDescent="0.35">
      <c r="A245" t="s">
        <v>136</v>
      </c>
      <c r="B245" s="5"/>
      <c r="C245" s="5"/>
      <c r="D245" s="5"/>
      <c r="E245" s="5"/>
      <c r="I245">
        <f t="shared" si="4"/>
        <v>0</v>
      </c>
    </row>
    <row r="246" spans="1:9" x14ac:dyDescent="0.35">
      <c r="A246" t="s">
        <v>37</v>
      </c>
      <c r="B246" s="5">
        <v>8</v>
      </c>
      <c r="C246" s="5">
        <v>21</v>
      </c>
      <c r="D246" s="5"/>
      <c r="E246" s="5"/>
      <c r="I246">
        <f t="shared" si="4"/>
        <v>163</v>
      </c>
    </row>
    <row r="247" spans="1:9" x14ac:dyDescent="0.35">
      <c r="B247" s="5"/>
      <c r="C247" s="5"/>
      <c r="D247" s="5"/>
      <c r="E247" s="5"/>
      <c r="I247">
        <f t="shared" si="4"/>
        <v>0</v>
      </c>
    </row>
    <row r="248" spans="1:9" x14ac:dyDescent="0.35">
      <c r="A248" s="4" t="s">
        <v>16</v>
      </c>
      <c r="I248">
        <f t="shared" si="4"/>
        <v>0</v>
      </c>
    </row>
    <row r="249" spans="1:9" x14ac:dyDescent="0.35">
      <c r="A249" s="1" t="s">
        <v>3</v>
      </c>
      <c r="B249" s="3" t="s">
        <v>155</v>
      </c>
      <c r="C249" s="3" t="s">
        <v>156</v>
      </c>
      <c r="D249" s="3" t="s">
        <v>111</v>
      </c>
      <c r="E249" s="3" t="s">
        <v>30</v>
      </c>
      <c r="F249" s="1"/>
      <c r="G249" s="2" t="s">
        <v>0</v>
      </c>
      <c r="I249">
        <f t="shared" si="4"/>
        <v>0</v>
      </c>
    </row>
    <row r="250" spans="1:9" x14ac:dyDescent="0.35">
      <c r="A250" t="s">
        <v>64</v>
      </c>
      <c r="B250" s="5">
        <v>488</v>
      </c>
      <c r="C250" s="5">
        <v>1002</v>
      </c>
      <c r="D250" s="5"/>
      <c r="E250" s="5"/>
      <c r="F250" s="4"/>
      <c r="G250" s="4"/>
      <c r="I250">
        <f t="shared" si="4"/>
        <v>7990</v>
      </c>
    </row>
    <row r="251" spans="1:9" x14ac:dyDescent="0.35">
      <c r="A251" t="s">
        <v>65</v>
      </c>
      <c r="B251" s="5">
        <v>509</v>
      </c>
      <c r="C251" s="5">
        <v>1138</v>
      </c>
      <c r="D251" s="5"/>
      <c r="E251" s="5"/>
      <c r="F251" s="4"/>
      <c r="G251" s="4"/>
      <c r="I251">
        <f t="shared" si="4"/>
        <v>8984</v>
      </c>
    </row>
    <row r="252" spans="1:9" x14ac:dyDescent="0.35">
      <c r="A252" t="s">
        <v>42</v>
      </c>
      <c r="B252" s="5">
        <v>72</v>
      </c>
      <c r="C252" s="5">
        <v>149</v>
      </c>
      <c r="D252" s="5"/>
      <c r="E252" s="5"/>
      <c r="I252">
        <f t="shared" si="4"/>
        <v>1187</v>
      </c>
    </row>
    <row r="253" spans="1:9" x14ac:dyDescent="0.35">
      <c r="A253" t="s">
        <v>43</v>
      </c>
      <c r="B253" s="5">
        <v>86</v>
      </c>
      <c r="C253" s="5">
        <v>175</v>
      </c>
      <c r="D253" s="5"/>
      <c r="E253" s="5"/>
      <c r="I253">
        <f t="shared" si="4"/>
        <v>1397</v>
      </c>
    </row>
    <row r="254" spans="1:9" x14ac:dyDescent="0.35">
      <c r="A254" t="s">
        <v>44</v>
      </c>
      <c r="B254" s="5">
        <v>68</v>
      </c>
      <c r="C254" s="5">
        <v>128</v>
      </c>
      <c r="D254" s="5"/>
      <c r="E254" s="5"/>
      <c r="I254">
        <f t="shared" si="4"/>
        <v>1032</v>
      </c>
    </row>
    <row r="255" spans="1:9" x14ac:dyDescent="0.35">
      <c r="A255" t="s">
        <v>45</v>
      </c>
      <c r="B255" s="5">
        <v>60</v>
      </c>
      <c r="C255" s="5">
        <v>132</v>
      </c>
      <c r="D255" s="5"/>
      <c r="E255" s="5"/>
      <c r="I255">
        <f t="shared" si="4"/>
        <v>1044</v>
      </c>
    </row>
    <row r="256" spans="1:9" x14ac:dyDescent="0.35">
      <c r="A256" t="s">
        <v>46</v>
      </c>
      <c r="B256" s="5">
        <v>69</v>
      </c>
      <c r="C256" s="5">
        <v>145</v>
      </c>
      <c r="D256" s="5"/>
      <c r="E256" s="5"/>
      <c r="I256">
        <f t="shared" si="4"/>
        <v>1153</v>
      </c>
    </row>
    <row r="257" spans="1:9" x14ac:dyDescent="0.35">
      <c r="A257" t="s">
        <v>47</v>
      </c>
      <c r="B257" s="5">
        <v>74</v>
      </c>
      <c r="C257" s="5">
        <v>158</v>
      </c>
      <c r="D257" s="5"/>
      <c r="E257" s="5"/>
      <c r="I257">
        <f t="shared" si="4"/>
        <v>1254</v>
      </c>
    </row>
    <row r="258" spans="1:9" x14ac:dyDescent="0.35">
      <c r="A258" t="s">
        <v>48</v>
      </c>
      <c r="B258" s="5"/>
      <c r="C258" s="5"/>
      <c r="D258" s="5"/>
      <c r="E258" s="5"/>
      <c r="I258">
        <f t="shared" si="4"/>
        <v>0</v>
      </c>
    </row>
    <row r="259" spans="1:9" x14ac:dyDescent="0.35">
      <c r="A259" t="s">
        <v>49</v>
      </c>
      <c r="B259" s="5">
        <v>8</v>
      </c>
      <c r="C259" s="5">
        <v>10</v>
      </c>
      <c r="D259" s="5"/>
      <c r="E259" s="5"/>
      <c r="I259">
        <f t="shared" si="4"/>
        <v>86</v>
      </c>
    </row>
    <row r="260" spans="1:9" x14ac:dyDescent="0.35">
      <c r="A260" t="s">
        <v>50</v>
      </c>
      <c r="B260" s="5">
        <v>6</v>
      </c>
      <c r="C260" s="5">
        <v>8</v>
      </c>
      <c r="D260" s="5"/>
      <c r="E260" s="5"/>
      <c r="I260">
        <f t="shared" si="4"/>
        <v>68</v>
      </c>
    </row>
    <row r="261" spans="1:9" x14ac:dyDescent="0.35">
      <c r="A261" t="s">
        <v>51</v>
      </c>
      <c r="B261" s="5"/>
      <c r="C261" s="5"/>
      <c r="D261" s="5"/>
      <c r="E261" s="5"/>
      <c r="I261">
        <f t="shared" si="4"/>
        <v>0</v>
      </c>
    </row>
    <row r="262" spans="1:9" x14ac:dyDescent="0.35">
      <c r="A262" t="s">
        <v>52</v>
      </c>
      <c r="B262" s="5"/>
      <c r="C262" s="5"/>
      <c r="D262" s="5"/>
      <c r="E262" s="5"/>
      <c r="I262">
        <f t="shared" si="4"/>
        <v>0</v>
      </c>
    </row>
    <row r="263" spans="1:9" x14ac:dyDescent="0.35">
      <c r="A263" t="s">
        <v>53</v>
      </c>
      <c r="B263" s="5"/>
      <c r="C263" s="5"/>
      <c r="D263" s="5"/>
      <c r="E263" s="5"/>
      <c r="I263">
        <f t="shared" si="4"/>
        <v>0</v>
      </c>
    </row>
    <row r="264" spans="1:9" x14ac:dyDescent="0.35">
      <c r="A264" t="s">
        <v>54</v>
      </c>
      <c r="B264" s="5"/>
      <c r="C264" s="5"/>
      <c r="D264" s="5"/>
      <c r="E264" s="5"/>
      <c r="I264">
        <f t="shared" si="4"/>
        <v>0</v>
      </c>
    </row>
    <row r="265" spans="1:9" x14ac:dyDescent="0.35">
      <c r="A265" t="s">
        <v>55</v>
      </c>
      <c r="B265" s="5">
        <v>8</v>
      </c>
      <c r="C265" s="5">
        <v>10</v>
      </c>
      <c r="D265" s="5"/>
      <c r="E265" s="5"/>
      <c r="I265">
        <f t="shared" si="4"/>
        <v>86</v>
      </c>
    </row>
    <row r="266" spans="1:9" x14ac:dyDescent="0.35">
      <c r="A266" t="s">
        <v>56</v>
      </c>
      <c r="B266" s="5">
        <v>9</v>
      </c>
      <c r="C266" s="5">
        <v>12</v>
      </c>
      <c r="D266" s="5"/>
      <c r="E266" s="5"/>
      <c r="I266">
        <f t="shared" si="4"/>
        <v>102</v>
      </c>
    </row>
    <row r="267" spans="1:9" x14ac:dyDescent="0.35">
      <c r="A267" t="s">
        <v>57</v>
      </c>
      <c r="B267" s="5">
        <v>8</v>
      </c>
      <c r="C267" s="5">
        <v>10</v>
      </c>
      <c r="D267" s="5"/>
      <c r="E267" s="5"/>
      <c r="I267">
        <f t="shared" si="4"/>
        <v>86</v>
      </c>
    </row>
    <row r="268" spans="1:9" x14ac:dyDescent="0.35">
      <c r="A268" t="s">
        <v>58</v>
      </c>
      <c r="B268" s="5"/>
      <c r="C268" s="5"/>
      <c r="D268" s="5"/>
      <c r="E268" s="5"/>
      <c r="I268">
        <f t="shared" si="4"/>
        <v>0</v>
      </c>
    </row>
    <row r="269" spans="1:9" x14ac:dyDescent="0.35">
      <c r="A269" t="s">
        <v>59</v>
      </c>
      <c r="B269" s="5"/>
      <c r="C269" s="5"/>
      <c r="D269" s="5"/>
      <c r="E269" s="5"/>
      <c r="I269">
        <f t="shared" si="4"/>
        <v>0</v>
      </c>
    </row>
    <row r="270" spans="1:9" x14ac:dyDescent="0.35">
      <c r="A270" t="s">
        <v>60</v>
      </c>
      <c r="B270" s="5">
        <v>3</v>
      </c>
      <c r="C270" s="5">
        <v>4</v>
      </c>
      <c r="D270" s="5"/>
      <c r="E270" s="5"/>
      <c r="I270">
        <f t="shared" si="4"/>
        <v>34</v>
      </c>
    </row>
    <row r="271" spans="1:9" x14ac:dyDescent="0.35">
      <c r="A271" t="s">
        <v>61</v>
      </c>
      <c r="B271" s="5">
        <v>3</v>
      </c>
      <c r="C271" s="5">
        <v>4</v>
      </c>
      <c r="D271" s="5"/>
      <c r="E271" s="5"/>
      <c r="I271">
        <f t="shared" si="4"/>
        <v>34</v>
      </c>
    </row>
    <row r="272" spans="1:9" x14ac:dyDescent="0.35">
      <c r="A272" t="s">
        <v>62</v>
      </c>
      <c r="B272" s="5">
        <v>2</v>
      </c>
      <c r="C272" s="5">
        <v>4</v>
      </c>
      <c r="D272" s="5"/>
      <c r="E272" s="5"/>
      <c r="I272">
        <f t="shared" si="4"/>
        <v>32</v>
      </c>
    </row>
    <row r="273" spans="1:9" x14ac:dyDescent="0.35">
      <c r="A273" t="s">
        <v>183</v>
      </c>
      <c r="B273" s="5">
        <v>2</v>
      </c>
      <c r="C273" s="5"/>
      <c r="D273" s="5"/>
      <c r="E273" s="5"/>
      <c r="I273">
        <f t="shared" si="4"/>
        <v>4</v>
      </c>
    </row>
    <row r="274" spans="1:9" x14ac:dyDescent="0.35">
      <c r="A274" t="s">
        <v>82</v>
      </c>
      <c r="B274" s="5">
        <v>8</v>
      </c>
      <c r="C274" s="5">
        <v>9</v>
      </c>
      <c r="D274" s="5"/>
      <c r="E274" s="5"/>
      <c r="I274">
        <f t="shared" si="4"/>
        <v>79</v>
      </c>
    </row>
    <row r="275" spans="1:9" x14ac:dyDescent="0.35">
      <c r="A275" t="s">
        <v>189</v>
      </c>
      <c r="B275" s="5">
        <v>106</v>
      </c>
      <c r="C275" s="5">
        <v>149</v>
      </c>
      <c r="D275" s="5"/>
      <c r="E275" s="5"/>
      <c r="I275">
        <f t="shared" si="4"/>
        <v>1255</v>
      </c>
    </row>
    <row r="276" spans="1:9" x14ac:dyDescent="0.35">
      <c r="A276" t="s">
        <v>191</v>
      </c>
      <c r="B276" s="5">
        <v>4</v>
      </c>
      <c r="C276" s="5">
        <v>8</v>
      </c>
      <c r="D276" s="5"/>
      <c r="E276" s="5"/>
      <c r="I276">
        <f t="shared" si="4"/>
        <v>64</v>
      </c>
    </row>
    <row r="277" spans="1:9" x14ac:dyDescent="0.35">
      <c r="A277" t="s">
        <v>134</v>
      </c>
      <c r="B277" s="5"/>
      <c r="C277" s="5"/>
      <c r="D277" s="5"/>
      <c r="E277" s="5"/>
      <c r="I277">
        <f t="shared" si="4"/>
        <v>0</v>
      </c>
    </row>
    <row r="278" spans="1:9" x14ac:dyDescent="0.35">
      <c r="A278" t="s">
        <v>85</v>
      </c>
      <c r="B278" s="5">
        <v>1</v>
      </c>
      <c r="C278">
        <v>1</v>
      </c>
      <c r="I278">
        <f t="shared" si="4"/>
        <v>9</v>
      </c>
    </row>
    <row r="279" spans="1:9" x14ac:dyDescent="0.35">
      <c r="A279" t="s">
        <v>93</v>
      </c>
      <c r="I279">
        <f t="shared" si="4"/>
        <v>0</v>
      </c>
    </row>
    <row r="280" spans="1:9" x14ac:dyDescent="0.35">
      <c r="A280" t="s">
        <v>94</v>
      </c>
      <c r="I280">
        <f t="shared" si="4"/>
        <v>0</v>
      </c>
    </row>
    <row r="281" spans="1:9" x14ac:dyDescent="0.35">
      <c r="A281" t="s">
        <v>95</v>
      </c>
      <c r="I281">
        <f t="shared" si="4"/>
        <v>0</v>
      </c>
    </row>
    <row r="282" spans="1:9" x14ac:dyDescent="0.35">
      <c r="A282" t="s">
        <v>137</v>
      </c>
      <c r="B282" s="5">
        <v>225</v>
      </c>
      <c r="C282" s="5">
        <v>400</v>
      </c>
      <c r="D282" s="5"/>
      <c r="E282" s="5"/>
      <c r="I282">
        <f t="shared" si="4"/>
        <v>3250</v>
      </c>
    </row>
    <row r="283" spans="1:9" x14ac:dyDescent="0.35">
      <c r="A283" t="s">
        <v>136</v>
      </c>
      <c r="B283" s="5">
        <v>60</v>
      </c>
      <c r="C283" s="5">
        <v>100</v>
      </c>
      <c r="D283" s="5"/>
      <c r="E283" s="5"/>
      <c r="I283">
        <f t="shared" si="4"/>
        <v>820</v>
      </c>
    </row>
    <row r="284" spans="1:9" x14ac:dyDescent="0.35">
      <c r="B284" s="5"/>
      <c r="C284" s="5"/>
      <c r="D284" s="5"/>
      <c r="E284" s="5"/>
      <c r="I284">
        <f t="shared" si="4"/>
        <v>0</v>
      </c>
    </row>
    <row r="285" spans="1:9" x14ac:dyDescent="0.35">
      <c r="A285" s="4" t="s">
        <v>15</v>
      </c>
      <c r="I285">
        <f t="shared" si="4"/>
        <v>0</v>
      </c>
    </row>
    <row r="286" spans="1:9" x14ac:dyDescent="0.35">
      <c r="A286" s="1" t="s">
        <v>3</v>
      </c>
      <c r="B286" s="3" t="s">
        <v>155</v>
      </c>
      <c r="C286" s="3" t="s">
        <v>156</v>
      </c>
      <c r="D286" s="3" t="s">
        <v>111</v>
      </c>
      <c r="E286" s="3" t="s">
        <v>30</v>
      </c>
      <c r="F286" s="1"/>
      <c r="G286" s="2" t="s">
        <v>0</v>
      </c>
      <c r="I286">
        <f t="shared" si="4"/>
        <v>0</v>
      </c>
    </row>
    <row r="287" spans="1:9" x14ac:dyDescent="0.35">
      <c r="A287" t="s">
        <v>42</v>
      </c>
      <c r="B287">
        <v>107</v>
      </c>
      <c r="C287">
        <v>146</v>
      </c>
      <c r="D287">
        <v>22</v>
      </c>
      <c r="E287">
        <v>76</v>
      </c>
      <c r="I287">
        <f t="shared" si="4"/>
        <v>1444</v>
      </c>
    </row>
    <row r="288" spans="1:9" x14ac:dyDescent="0.35">
      <c r="A288" t="s">
        <v>43</v>
      </c>
      <c r="B288">
        <v>107</v>
      </c>
      <c r="C288">
        <v>146</v>
      </c>
      <c r="D288">
        <v>22</v>
      </c>
      <c r="E288">
        <v>76</v>
      </c>
      <c r="I288">
        <f t="shared" si="4"/>
        <v>1444</v>
      </c>
    </row>
    <row r="289" spans="1:9" x14ac:dyDescent="0.35">
      <c r="A289" t="s">
        <v>44</v>
      </c>
      <c r="B289">
        <v>107</v>
      </c>
      <c r="C289">
        <v>146</v>
      </c>
      <c r="D289">
        <v>22</v>
      </c>
      <c r="E289">
        <v>76</v>
      </c>
      <c r="I289">
        <f t="shared" si="4"/>
        <v>1444</v>
      </c>
    </row>
    <row r="290" spans="1:9" x14ac:dyDescent="0.35">
      <c r="A290" t="s">
        <v>45</v>
      </c>
      <c r="B290">
        <v>51</v>
      </c>
      <c r="C290">
        <v>79</v>
      </c>
      <c r="D290">
        <v>12</v>
      </c>
      <c r="E290">
        <v>29</v>
      </c>
      <c r="I290">
        <f t="shared" si="4"/>
        <v>756</v>
      </c>
    </row>
    <row r="291" spans="1:9" x14ac:dyDescent="0.35">
      <c r="A291" t="s">
        <v>46</v>
      </c>
      <c r="B291">
        <v>51</v>
      </c>
      <c r="C291">
        <v>79</v>
      </c>
      <c r="D291">
        <v>12</v>
      </c>
      <c r="E291">
        <v>29</v>
      </c>
      <c r="I291">
        <f t="shared" si="4"/>
        <v>756</v>
      </c>
    </row>
    <row r="292" spans="1:9" x14ac:dyDescent="0.35">
      <c r="A292" t="s">
        <v>47</v>
      </c>
      <c r="B292">
        <v>69</v>
      </c>
      <c r="C292">
        <v>98</v>
      </c>
      <c r="D292">
        <v>15</v>
      </c>
      <c r="E292">
        <v>29</v>
      </c>
      <c r="I292">
        <f t="shared" si="4"/>
        <v>943</v>
      </c>
    </row>
    <row r="293" spans="1:9" x14ac:dyDescent="0.35">
      <c r="A293" t="s">
        <v>48</v>
      </c>
      <c r="I293">
        <f t="shared" si="4"/>
        <v>0</v>
      </c>
    </row>
    <row r="294" spans="1:9" x14ac:dyDescent="0.35">
      <c r="A294" t="s">
        <v>49</v>
      </c>
      <c r="I294">
        <f t="shared" si="4"/>
        <v>0</v>
      </c>
    </row>
    <row r="295" spans="1:9" x14ac:dyDescent="0.35">
      <c r="A295" t="s">
        <v>50</v>
      </c>
      <c r="B295">
        <v>2</v>
      </c>
      <c r="D295">
        <v>2</v>
      </c>
      <c r="E295">
        <v>20</v>
      </c>
      <c r="I295">
        <f t="shared" si="4"/>
        <v>36</v>
      </c>
    </row>
    <row r="296" spans="1:9" x14ac:dyDescent="0.35">
      <c r="A296" t="s">
        <v>51</v>
      </c>
      <c r="E296">
        <v>15</v>
      </c>
      <c r="I296">
        <f t="shared" si="4"/>
        <v>15</v>
      </c>
    </row>
    <row r="297" spans="1:9" x14ac:dyDescent="0.35">
      <c r="A297" t="s">
        <v>52</v>
      </c>
      <c r="D297">
        <v>3</v>
      </c>
      <c r="E297">
        <v>17</v>
      </c>
      <c r="I297">
        <f t="shared" si="4"/>
        <v>35</v>
      </c>
    </row>
    <row r="298" spans="1:9" x14ac:dyDescent="0.35">
      <c r="A298" t="s">
        <v>53</v>
      </c>
      <c r="I298">
        <f t="shared" si="4"/>
        <v>0</v>
      </c>
    </row>
    <row r="299" spans="1:9" x14ac:dyDescent="0.35">
      <c r="A299" t="s">
        <v>54</v>
      </c>
      <c r="I299">
        <f t="shared" si="4"/>
        <v>0</v>
      </c>
    </row>
    <row r="300" spans="1:9" x14ac:dyDescent="0.35">
      <c r="A300" t="s">
        <v>55</v>
      </c>
      <c r="E300">
        <v>2</v>
      </c>
      <c r="I300">
        <f t="shared" si="4"/>
        <v>2</v>
      </c>
    </row>
    <row r="301" spans="1:9" x14ac:dyDescent="0.35">
      <c r="A301" t="s">
        <v>56</v>
      </c>
      <c r="E301">
        <v>2</v>
      </c>
      <c r="I301">
        <f t="shared" si="4"/>
        <v>2</v>
      </c>
    </row>
    <row r="302" spans="1:9" x14ac:dyDescent="0.35">
      <c r="A302" t="s">
        <v>57</v>
      </c>
      <c r="E302">
        <v>2</v>
      </c>
      <c r="I302">
        <f t="shared" si="4"/>
        <v>2</v>
      </c>
    </row>
    <row r="303" spans="1:9" x14ac:dyDescent="0.35">
      <c r="A303" t="s">
        <v>58</v>
      </c>
      <c r="I303">
        <f t="shared" si="4"/>
        <v>0</v>
      </c>
    </row>
    <row r="304" spans="1:9" x14ac:dyDescent="0.35">
      <c r="A304" t="s">
        <v>59</v>
      </c>
      <c r="I304">
        <f t="shared" si="4"/>
        <v>0</v>
      </c>
    </row>
    <row r="305" spans="1:9" x14ac:dyDescent="0.35">
      <c r="A305" t="s">
        <v>60</v>
      </c>
      <c r="B305">
        <v>12</v>
      </c>
      <c r="C305">
        <v>15</v>
      </c>
      <c r="E305">
        <v>8</v>
      </c>
      <c r="I305">
        <f t="shared" si="4"/>
        <v>137</v>
      </c>
    </row>
    <row r="306" spans="1:9" x14ac:dyDescent="0.35">
      <c r="A306" t="s">
        <v>61</v>
      </c>
      <c r="B306">
        <v>12</v>
      </c>
      <c r="C306">
        <v>15</v>
      </c>
      <c r="E306">
        <v>8</v>
      </c>
      <c r="I306">
        <f t="shared" ref="I306:I369" si="5">SUMPRODUCT(B306:E306,$B$4:$E$4)</f>
        <v>137</v>
      </c>
    </row>
    <row r="307" spans="1:9" x14ac:dyDescent="0.35">
      <c r="A307" t="s">
        <v>62</v>
      </c>
      <c r="B307">
        <v>12</v>
      </c>
      <c r="C307">
        <v>15</v>
      </c>
      <c r="D307">
        <v>15</v>
      </c>
      <c r="E307">
        <v>8</v>
      </c>
      <c r="I307">
        <f t="shared" si="5"/>
        <v>227</v>
      </c>
    </row>
    <row r="308" spans="1:9" x14ac:dyDescent="0.35">
      <c r="A308" t="s">
        <v>183</v>
      </c>
      <c r="B308">
        <v>2</v>
      </c>
      <c r="I308">
        <f t="shared" si="5"/>
        <v>4</v>
      </c>
    </row>
    <row r="309" spans="1:9" x14ac:dyDescent="0.35">
      <c r="A309" t="s">
        <v>106</v>
      </c>
      <c r="B309">
        <v>127</v>
      </c>
      <c r="C309">
        <v>155</v>
      </c>
      <c r="D309">
        <v>27</v>
      </c>
      <c r="E309">
        <v>54</v>
      </c>
      <c r="I309">
        <f t="shared" si="5"/>
        <v>1555</v>
      </c>
    </row>
    <row r="310" spans="1:9" x14ac:dyDescent="0.35">
      <c r="A310" t="s">
        <v>18</v>
      </c>
      <c r="B310" s="5">
        <v>486</v>
      </c>
      <c r="C310" s="5">
        <v>661</v>
      </c>
      <c r="D310" s="5">
        <v>106</v>
      </c>
      <c r="E310" s="5">
        <v>326</v>
      </c>
      <c r="I310">
        <f t="shared" si="5"/>
        <v>6561</v>
      </c>
    </row>
    <row r="311" spans="1:9" x14ac:dyDescent="0.35">
      <c r="A311" t="s">
        <v>38</v>
      </c>
      <c r="B311" s="5">
        <v>6</v>
      </c>
      <c r="C311" s="5">
        <v>8</v>
      </c>
      <c r="D311" s="5">
        <v>2</v>
      </c>
      <c r="E311" s="5">
        <v>4</v>
      </c>
      <c r="I311">
        <f t="shared" si="5"/>
        <v>84</v>
      </c>
    </row>
    <row r="312" spans="1:9" x14ac:dyDescent="0.35">
      <c r="A312" t="s">
        <v>90</v>
      </c>
      <c r="B312" s="5">
        <v>150</v>
      </c>
      <c r="C312" s="5">
        <v>225</v>
      </c>
      <c r="D312" s="5">
        <v>150</v>
      </c>
      <c r="E312" s="5">
        <v>250</v>
      </c>
      <c r="I312">
        <f t="shared" si="5"/>
        <v>3025</v>
      </c>
    </row>
    <row r="313" spans="1:9" x14ac:dyDescent="0.35">
      <c r="A313" t="s">
        <v>113</v>
      </c>
      <c r="B313" s="5">
        <v>100</v>
      </c>
      <c r="C313" s="5">
        <v>100</v>
      </c>
      <c r="D313" s="5">
        <v>50</v>
      </c>
      <c r="E313" s="5"/>
      <c r="I313">
        <f t="shared" si="5"/>
        <v>1200</v>
      </c>
    </row>
    <row r="314" spans="1:9" x14ac:dyDescent="0.35">
      <c r="A314" t="s">
        <v>17</v>
      </c>
      <c r="B314" s="5">
        <v>300</v>
      </c>
      <c r="C314" s="5">
        <v>500</v>
      </c>
      <c r="D314" s="5"/>
      <c r="E314" s="5">
        <v>70</v>
      </c>
      <c r="I314">
        <f t="shared" si="5"/>
        <v>4170</v>
      </c>
    </row>
    <row r="315" spans="1:9" x14ac:dyDescent="0.35">
      <c r="A315" t="s">
        <v>88</v>
      </c>
      <c r="E315">
        <v>50</v>
      </c>
      <c r="I315">
        <f t="shared" si="5"/>
        <v>50</v>
      </c>
    </row>
    <row r="316" spans="1:9" x14ac:dyDescent="0.35">
      <c r="A316" t="s">
        <v>188</v>
      </c>
      <c r="B316" s="5">
        <v>16</v>
      </c>
      <c r="C316">
        <v>32</v>
      </c>
      <c r="I316">
        <f t="shared" si="5"/>
        <v>256</v>
      </c>
    </row>
    <row r="317" spans="1:9" x14ac:dyDescent="0.35">
      <c r="A317" t="s">
        <v>85</v>
      </c>
      <c r="B317" s="5"/>
      <c r="E317">
        <v>1</v>
      </c>
      <c r="I317">
        <f t="shared" si="5"/>
        <v>1</v>
      </c>
    </row>
    <row r="318" spans="1:9" x14ac:dyDescent="0.35">
      <c r="A318" t="s">
        <v>170</v>
      </c>
      <c r="B318" s="5">
        <v>15</v>
      </c>
      <c r="C318" s="5">
        <v>32</v>
      </c>
      <c r="D318" s="5"/>
      <c r="E318" s="5"/>
      <c r="I318">
        <f t="shared" si="5"/>
        <v>254</v>
      </c>
    </row>
    <row r="319" spans="1:9" x14ac:dyDescent="0.35">
      <c r="A319" t="s">
        <v>122</v>
      </c>
      <c r="B319" s="5">
        <v>135</v>
      </c>
      <c r="C319" s="5">
        <v>200</v>
      </c>
      <c r="D319" s="5">
        <v>75</v>
      </c>
      <c r="E319" s="5"/>
      <c r="I319">
        <f t="shared" si="5"/>
        <v>2120</v>
      </c>
    </row>
    <row r="320" spans="1:9" x14ac:dyDescent="0.35">
      <c r="A320" t="s">
        <v>137</v>
      </c>
      <c r="B320" s="5"/>
      <c r="C320" s="5"/>
      <c r="D320" s="5"/>
      <c r="E320" s="5"/>
      <c r="I320">
        <f t="shared" si="5"/>
        <v>0</v>
      </c>
    </row>
    <row r="321" spans="1:9" x14ac:dyDescent="0.35">
      <c r="A321" t="s">
        <v>145</v>
      </c>
      <c r="B321" s="5"/>
      <c r="C321" s="5"/>
      <c r="D321" s="5"/>
      <c r="E321" s="5">
        <v>1</v>
      </c>
      <c r="I321">
        <f t="shared" si="5"/>
        <v>1</v>
      </c>
    </row>
    <row r="322" spans="1:9" x14ac:dyDescent="0.35">
      <c r="A322" t="s">
        <v>146</v>
      </c>
      <c r="B322" s="5"/>
      <c r="C322" s="5"/>
      <c r="D322" s="5"/>
      <c r="E322" s="5">
        <v>1</v>
      </c>
      <c r="I322">
        <f t="shared" si="5"/>
        <v>1</v>
      </c>
    </row>
    <row r="323" spans="1:9" x14ac:dyDescent="0.35">
      <c r="B323" s="5"/>
      <c r="C323" s="5"/>
      <c r="D323" s="5"/>
      <c r="E323" s="5"/>
    </row>
    <row r="324" spans="1:9" x14ac:dyDescent="0.35">
      <c r="A324" s="4" t="s">
        <v>8</v>
      </c>
    </row>
    <row r="325" spans="1:9" x14ac:dyDescent="0.35">
      <c r="A325" s="1" t="s">
        <v>21</v>
      </c>
      <c r="B325" s="3" t="s">
        <v>155</v>
      </c>
      <c r="C325" s="3" t="s">
        <v>156</v>
      </c>
      <c r="D325" s="3" t="s">
        <v>111</v>
      </c>
      <c r="E325" s="3" t="s">
        <v>30</v>
      </c>
      <c r="F325" s="1"/>
      <c r="G325" s="2" t="s">
        <v>0</v>
      </c>
    </row>
    <row r="326" spans="1:9" x14ac:dyDescent="0.35">
      <c r="A326" t="s">
        <v>175</v>
      </c>
      <c r="B326" s="5">
        <v>15</v>
      </c>
      <c r="C326" s="5">
        <v>18</v>
      </c>
      <c r="D326" s="5">
        <v>5</v>
      </c>
      <c r="E326" s="5">
        <f>7</f>
        <v>7</v>
      </c>
      <c r="F326" s="4"/>
      <c r="G326" s="4"/>
      <c r="I326">
        <f t="shared" si="5"/>
        <v>193</v>
      </c>
    </row>
    <row r="327" spans="1:9" x14ac:dyDescent="0.35">
      <c r="A327" t="s">
        <v>176</v>
      </c>
      <c r="B327" s="5">
        <v>30</v>
      </c>
      <c r="C327" s="5">
        <v>36</v>
      </c>
      <c r="D327" s="5">
        <v>10</v>
      </c>
      <c r="E327" s="5">
        <v>14</v>
      </c>
      <c r="F327" s="4"/>
      <c r="G327" s="4"/>
      <c r="I327">
        <f t="shared" si="5"/>
        <v>386</v>
      </c>
    </row>
    <row r="328" spans="1:9" x14ac:dyDescent="0.35">
      <c r="A328" t="s">
        <v>229</v>
      </c>
      <c r="B328" s="5">
        <v>9</v>
      </c>
      <c r="C328" s="5">
        <v>18</v>
      </c>
      <c r="D328" s="5">
        <v>2</v>
      </c>
      <c r="E328" s="5">
        <v>5</v>
      </c>
      <c r="I328">
        <f t="shared" si="5"/>
        <v>161</v>
      </c>
    </row>
    <row r="329" spans="1:9" x14ac:dyDescent="0.35">
      <c r="A329" t="s">
        <v>177</v>
      </c>
      <c r="B329" s="5">
        <v>30</v>
      </c>
      <c r="C329" s="5">
        <v>47</v>
      </c>
      <c r="D329" s="5">
        <v>9</v>
      </c>
      <c r="E329" s="5">
        <v>12</v>
      </c>
      <c r="G329" t="s">
        <v>217</v>
      </c>
      <c r="I329">
        <f t="shared" si="5"/>
        <v>455</v>
      </c>
    </row>
    <row r="330" spans="1:9" x14ac:dyDescent="0.35">
      <c r="A330" t="s">
        <v>178</v>
      </c>
      <c r="B330" s="5">
        <v>24</v>
      </c>
      <c r="C330" s="5">
        <v>50</v>
      </c>
      <c r="D330" s="5">
        <v>6</v>
      </c>
      <c r="E330" s="5">
        <v>12</v>
      </c>
      <c r="G330" t="s">
        <v>228</v>
      </c>
      <c r="I330">
        <f t="shared" si="5"/>
        <v>446</v>
      </c>
    </row>
    <row r="331" spans="1:9" x14ac:dyDescent="0.35">
      <c r="A331" t="s">
        <v>179</v>
      </c>
      <c r="B331" s="5">
        <v>9</v>
      </c>
      <c r="C331" s="5">
        <v>18</v>
      </c>
      <c r="D331" s="5">
        <v>2</v>
      </c>
      <c r="E331" s="5">
        <v>5</v>
      </c>
      <c r="G331" t="s">
        <v>230</v>
      </c>
      <c r="I331">
        <f t="shared" si="5"/>
        <v>161</v>
      </c>
    </row>
    <row r="332" spans="1:9" x14ac:dyDescent="0.35">
      <c r="A332" t="s">
        <v>231</v>
      </c>
      <c r="B332" s="5">
        <f>ROUNDUP(9413/8*1.05,0)</f>
        <v>1236</v>
      </c>
      <c r="C332" s="5">
        <f>ROUNDUP(11783/8*1.05,0)</f>
        <v>1547</v>
      </c>
      <c r="D332" s="5">
        <f>ROUNDUP(1152/8*1.05,0)</f>
        <v>152</v>
      </c>
      <c r="E332" s="5">
        <f>ROUNDUP(851/8*1.05,0)</f>
        <v>112</v>
      </c>
      <c r="I332">
        <f t="shared" si="5"/>
        <v>14325</v>
      </c>
    </row>
    <row r="333" spans="1:9" x14ac:dyDescent="0.35">
      <c r="A333" t="s">
        <v>242</v>
      </c>
      <c r="B333" s="5">
        <f>ROUNDUP(5050/40*1.1,0)+8</f>
        <v>147</v>
      </c>
      <c r="C333" s="5">
        <f>ROUNDUP(5994/40*1.1,0)+8</f>
        <v>173</v>
      </c>
      <c r="D333" s="5">
        <f>ROUNDUP(1793/40*1.1,0)</f>
        <v>50</v>
      </c>
      <c r="E333" s="5">
        <f>ROUNDUP(3814/40*1.1,0)</f>
        <v>105</v>
      </c>
      <c r="I333">
        <f t="shared" si="5"/>
        <v>1910</v>
      </c>
    </row>
    <row r="334" spans="1:9" x14ac:dyDescent="0.35">
      <c r="A334" t="s">
        <v>32</v>
      </c>
      <c r="B334" s="5">
        <f>ROUNDUP(1089/32*1.1,0)</f>
        <v>38</v>
      </c>
      <c r="C334" s="5">
        <f>ROUNDUP(1374/32*1.1,0)</f>
        <v>48</v>
      </c>
      <c r="D334" s="5">
        <v>6</v>
      </c>
      <c r="E334" s="5">
        <f>ROUNDUP(582/32*1.1,0)</f>
        <v>21</v>
      </c>
      <c r="I334">
        <f t="shared" si="5"/>
        <v>469</v>
      </c>
    </row>
    <row r="335" spans="1:9" x14ac:dyDescent="0.35">
      <c r="A335" t="s">
        <v>235</v>
      </c>
      <c r="B335" s="5">
        <f>ROUNDUP(180/32*1.1,0)</f>
        <v>7</v>
      </c>
      <c r="C335" s="5">
        <v>12</v>
      </c>
      <c r="D335" s="5"/>
      <c r="E335" s="5"/>
      <c r="I335">
        <f t="shared" si="5"/>
        <v>98</v>
      </c>
    </row>
    <row r="336" spans="1:9" x14ac:dyDescent="0.35">
      <c r="A336" t="s">
        <v>232</v>
      </c>
      <c r="B336" s="5"/>
      <c r="C336" s="5"/>
      <c r="D336" s="5"/>
      <c r="E336" s="5"/>
      <c r="I336">
        <f t="shared" si="5"/>
        <v>0</v>
      </c>
    </row>
    <row r="337" spans="1:9" x14ac:dyDescent="0.35">
      <c r="A337" t="s">
        <v>233</v>
      </c>
      <c r="B337" s="5">
        <f>ROUNDUP(1005/12*1.1,0)</f>
        <v>93</v>
      </c>
      <c r="C337" s="5">
        <f>ROUNDUP(1222/12*1.1,0)</f>
        <v>113</v>
      </c>
      <c r="D337" s="5">
        <f>ROUNDUP(352/12*1.1,0)</f>
        <v>33</v>
      </c>
      <c r="E337" s="5">
        <f>ROUNDUP(600/12*1.1,0)</f>
        <v>55</v>
      </c>
      <c r="I337">
        <f t="shared" si="5"/>
        <v>1230</v>
      </c>
    </row>
    <row r="338" spans="1:9" x14ac:dyDescent="0.35">
      <c r="A338" t="s">
        <v>234</v>
      </c>
      <c r="B338" s="5"/>
      <c r="C338" s="5"/>
      <c r="D338" s="5">
        <v>6</v>
      </c>
      <c r="E338" s="5"/>
      <c r="I338">
        <f t="shared" si="5"/>
        <v>36</v>
      </c>
    </row>
    <row r="339" spans="1:9" x14ac:dyDescent="0.35">
      <c r="A339" t="s">
        <v>199</v>
      </c>
      <c r="B339" s="5"/>
      <c r="C339" s="5"/>
      <c r="D339" s="5"/>
      <c r="E339" s="5"/>
      <c r="I339">
        <f t="shared" si="5"/>
        <v>0</v>
      </c>
    </row>
    <row r="340" spans="1:9" x14ac:dyDescent="0.35">
      <c r="A340" t="s">
        <v>200</v>
      </c>
      <c r="B340" s="5">
        <f>ROUNDUP(4167/12*1.1,0)</f>
        <v>382</v>
      </c>
      <c r="C340" s="5">
        <f>ROUNDUP(5794*0.825/12*1.1,0)</f>
        <v>439</v>
      </c>
      <c r="D340" s="5">
        <f>ROUNDUP(1480/12*1.1,0)</f>
        <v>136</v>
      </c>
      <c r="E340" s="5">
        <f>ROUNDUP(3150/12*1.1,0)</f>
        <v>289</v>
      </c>
      <c r="I340">
        <f t="shared" si="5"/>
        <v>4942</v>
      </c>
    </row>
    <row r="341" spans="1:9" x14ac:dyDescent="0.35">
      <c r="A341" t="s">
        <v>201</v>
      </c>
      <c r="B341" s="5"/>
      <c r="C341" s="5"/>
      <c r="D341" s="5"/>
      <c r="E341" s="5"/>
      <c r="I341">
        <f t="shared" si="5"/>
        <v>0</v>
      </c>
    </row>
    <row r="342" spans="1:9" x14ac:dyDescent="0.35">
      <c r="A342" t="s">
        <v>202</v>
      </c>
      <c r="B342" s="5"/>
      <c r="C342" s="5"/>
      <c r="D342" s="5"/>
      <c r="E342" s="5"/>
      <c r="I342">
        <f t="shared" si="5"/>
        <v>0</v>
      </c>
    </row>
    <row r="343" spans="1:9" x14ac:dyDescent="0.35">
      <c r="A343" t="s">
        <v>203</v>
      </c>
      <c r="B343" s="5">
        <f>ROUNDUP(1005/12*1.1,0)</f>
        <v>93</v>
      </c>
      <c r="C343" s="5">
        <f>ROUNDUP(1222/12*1.1,0)</f>
        <v>113</v>
      </c>
      <c r="D343" s="5">
        <f>ROUNDUP(352/12*1.1,0)</f>
        <v>33</v>
      </c>
      <c r="E343" s="5"/>
      <c r="I343">
        <f t="shared" si="5"/>
        <v>1175</v>
      </c>
    </row>
    <row r="344" spans="1:9" x14ac:dyDescent="0.35">
      <c r="A344" t="s">
        <v>204</v>
      </c>
      <c r="B344" s="5"/>
      <c r="C344" s="5"/>
      <c r="D344" s="5"/>
      <c r="E344" s="5"/>
      <c r="I344">
        <f t="shared" si="5"/>
        <v>0</v>
      </c>
    </row>
    <row r="345" spans="1:9" x14ac:dyDescent="0.35">
      <c r="A345" t="s">
        <v>205</v>
      </c>
      <c r="B345" s="5"/>
      <c r="D345" s="5"/>
      <c r="E345" s="5"/>
      <c r="I345">
        <f t="shared" si="5"/>
        <v>0</v>
      </c>
    </row>
    <row r="346" spans="1:9" x14ac:dyDescent="0.35">
      <c r="A346" t="s">
        <v>206</v>
      </c>
      <c r="B346" s="5">
        <f>ROUNDUP(804/12*1.1,0)</f>
        <v>74</v>
      </c>
      <c r="C346" s="5">
        <f>ROUNDUP(1329/12*1.1,0)</f>
        <v>122</v>
      </c>
      <c r="D346" s="5">
        <v>10</v>
      </c>
      <c r="E346" s="5">
        <v>11</v>
      </c>
      <c r="I346">
        <f t="shared" si="5"/>
        <v>1073</v>
      </c>
    </row>
    <row r="347" spans="1:9" x14ac:dyDescent="0.35">
      <c r="A347" t="s">
        <v>207</v>
      </c>
      <c r="B347" s="5">
        <f>ROUNDUP(863/12*1.1,0)</f>
        <v>80</v>
      </c>
      <c r="C347" s="5">
        <f>ROUNDUP(1039/12*1.1,0)</f>
        <v>96</v>
      </c>
      <c r="D347" s="5">
        <f>ROUNDUP(242/12*1.1,0)</f>
        <v>23</v>
      </c>
      <c r="E347" s="5">
        <f>ROUNDUP(614/12*1.1,0)</f>
        <v>57</v>
      </c>
      <c r="I347">
        <f t="shared" si="5"/>
        <v>1027</v>
      </c>
    </row>
    <row r="348" spans="1:9" x14ac:dyDescent="0.35">
      <c r="A348" t="s">
        <v>208</v>
      </c>
      <c r="B348" s="5">
        <f>ROUNDUP(4790/12*1.1,0)</f>
        <v>440</v>
      </c>
      <c r="C348" s="5">
        <f>ROUNDUP(6150/12*1.1,0)</f>
        <v>564</v>
      </c>
      <c r="D348" s="5">
        <f>ROUNDUP(735/12*1.1,0)</f>
        <v>68</v>
      </c>
      <c r="E348" s="5">
        <f>ROUNDUP(1259/12*1.1,0)</f>
        <v>116</v>
      </c>
      <c r="I348">
        <f t="shared" si="5"/>
        <v>5352</v>
      </c>
    </row>
    <row r="349" spans="1:9" x14ac:dyDescent="0.35">
      <c r="A349" t="s">
        <v>209</v>
      </c>
      <c r="B349" s="5">
        <f>ROUNDUP(52/12*1.1,0)</f>
        <v>5</v>
      </c>
      <c r="C349" s="5">
        <f>ROUNDUP(53/12*1.1,0)</f>
        <v>5</v>
      </c>
      <c r="D349" s="5">
        <v>4</v>
      </c>
      <c r="E349">
        <v>15</v>
      </c>
      <c r="I349">
        <f t="shared" si="5"/>
        <v>84</v>
      </c>
    </row>
    <row r="350" spans="1:9" x14ac:dyDescent="0.35">
      <c r="A350" t="s">
        <v>210</v>
      </c>
      <c r="B350" s="5">
        <v>12</v>
      </c>
      <c r="C350" s="5">
        <v>24</v>
      </c>
      <c r="D350">
        <v>11</v>
      </c>
      <c r="E350">
        <v>55</v>
      </c>
      <c r="I350">
        <f t="shared" si="5"/>
        <v>313</v>
      </c>
    </row>
    <row r="351" spans="1:9" x14ac:dyDescent="0.35">
      <c r="A351" t="s">
        <v>211</v>
      </c>
      <c r="B351" s="5">
        <v>26</v>
      </c>
      <c r="C351" s="5">
        <v>32</v>
      </c>
      <c r="D351">
        <v>5</v>
      </c>
      <c r="I351">
        <f t="shared" si="5"/>
        <v>306</v>
      </c>
    </row>
    <row r="352" spans="1:9" x14ac:dyDescent="0.35">
      <c r="A352" t="s">
        <v>149</v>
      </c>
      <c r="B352" s="5">
        <f>ROUNDUP(345/10*1.1,0)</f>
        <v>38</v>
      </c>
      <c r="C352" s="5">
        <f>ROUNDUP(410/10*1.1,0)</f>
        <v>46</v>
      </c>
      <c r="D352" s="5">
        <f>ROUNDUP(72/10*1.1,0)</f>
        <v>8</v>
      </c>
      <c r="E352">
        <v>28</v>
      </c>
      <c r="G352" t="s">
        <v>243</v>
      </c>
      <c r="I352">
        <f t="shared" si="5"/>
        <v>474</v>
      </c>
    </row>
    <row r="353" spans="1:9" x14ac:dyDescent="0.35">
      <c r="A353" t="s">
        <v>31</v>
      </c>
      <c r="B353" s="5">
        <f>ROUNDUP(991/10*1.1,0)</f>
        <v>110</v>
      </c>
      <c r="C353" s="5">
        <f>ROUNDUP(1317/10*1.1,0)</f>
        <v>145</v>
      </c>
      <c r="D353" s="5">
        <f>ROUNDUP(215/10*1.1,0)</f>
        <v>24</v>
      </c>
      <c r="E353">
        <v>56</v>
      </c>
      <c r="G353" t="s">
        <v>226</v>
      </c>
      <c r="I353">
        <f t="shared" si="5"/>
        <v>1435</v>
      </c>
    </row>
    <row r="354" spans="1:9" x14ac:dyDescent="0.35">
      <c r="A354" t="s">
        <v>96</v>
      </c>
      <c r="B354">
        <v>24</v>
      </c>
      <c r="C354" s="5">
        <f>ROUNDUP(278/10*1.1,0)</f>
        <v>31</v>
      </c>
      <c r="G354" t="s">
        <v>218</v>
      </c>
      <c r="I354">
        <f t="shared" si="5"/>
        <v>265</v>
      </c>
    </row>
    <row r="355" spans="1:9" x14ac:dyDescent="0.35">
      <c r="A355" t="s">
        <v>216</v>
      </c>
      <c r="B355" s="5">
        <f>ROUNDUP(235/10*1.1,0)</f>
        <v>26</v>
      </c>
      <c r="C355" s="5">
        <f>ROUNDUP(315/10*1.1,0)</f>
        <v>35</v>
      </c>
      <c r="E355">
        <v>6</v>
      </c>
      <c r="G355" t="s">
        <v>219</v>
      </c>
      <c r="I355">
        <f t="shared" si="5"/>
        <v>303</v>
      </c>
    </row>
    <row r="356" spans="1:9" x14ac:dyDescent="0.35">
      <c r="A356" t="s">
        <v>213</v>
      </c>
      <c r="B356" s="5">
        <f>ROUNDUP(447/10*1.1,0)</f>
        <v>50</v>
      </c>
      <c r="C356" s="5">
        <f>ROUNDUP(442/10*1.1,0)</f>
        <v>49</v>
      </c>
      <c r="D356" s="5">
        <f>ROUNDUP(216/10*1.1,0)</f>
        <v>24</v>
      </c>
      <c r="E356">
        <v>48</v>
      </c>
      <c r="G356" t="s">
        <v>220</v>
      </c>
      <c r="I356">
        <f t="shared" si="5"/>
        <v>635</v>
      </c>
    </row>
    <row r="357" spans="1:9" x14ac:dyDescent="0.35">
      <c r="A357" t="s">
        <v>222</v>
      </c>
      <c r="B357" s="5">
        <v>1</v>
      </c>
      <c r="C357">
        <v>1</v>
      </c>
      <c r="G357" t="s">
        <v>223</v>
      </c>
      <c r="I357">
        <f t="shared" si="5"/>
        <v>9</v>
      </c>
    </row>
    <row r="358" spans="1:9" x14ac:dyDescent="0.35">
      <c r="A358" t="s">
        <v>215</v>
      </c>
      <c r="B358" s="5">
        <v>3</v>
      </c>
      <c r="C358">
        <v>3</v>
      </c>
      <c r="D358">
        <v>3</v>
      </c>
      <c r="E358">
        <v>3</v>
      </c>
      <c r="G358" t="s">
        <v>221</v>
      </c>
      <c r="I358">
        <f t="shared" si="5"/>
        <v>48</v>
      </c>
    </row>
    <row r="359" spans="1:9" x14ac:dyDescent="0.35">
      <c r="A359" t="s">
        <v>148</v>
      </c>
      <c r="B359" s="5">
        <f>ROUNDUP(729/8*1.1,0)</f>
        <v>101</v>
      </c>
      <c r="C359" s="5">
        <f>ROUNDUP(1128/8*1.1,0)</f>
        <v>156</v>
      </c>
      <c r="D359">
        <v>24</v>
      </c>
      <c r="E359">
        <v>26</v>
      </c>
      <c r="G359" t="s">
        <v>227</v>
      </c>
      <c r="I359">
        <f t="shared" si="5"/>
        <v>1464</v>
      </c>
    </row>
    <row r="360" spans="1:9" x14ac:dyDescent="0.35">
      <c r="A360" t="s">
        <v>238</v>
      </c>
      <c r="B360" s="5">
        <f>ROUNDUP(120/10*1.1,0)</f>
        <v>14</v>
      </c>
      <c r="C360" s="5">
        <f>ROUNDUP(202/10*1.1,0)</f>
        <v>23</v>
      </c>
      <c r="D360">
        <v>6</v>
      </c>
      <c r="E360">
        <v>4</v>
      </c>
      <c r="G360" t="s">
        <v>239</v>
      </c>
      <c r="I360">
        <f t="shared" si="5"/>
        <v>229</v>
      </c>
    </row>
    <row r="361" spans="1:9" x14ac:dyDescent="0.35">
      <c r="A361" t="s">
        <v>240</v>
      </c>
      <c r="B361" s="5">
        <f>ROUNDUP(182/10*1.1,0)</f>
        <v>21</v>
      </c>
      <c r="C361" s="5">
        <f>ROUNDUP(250/10*1.1,0)</f>
        <v>28</v>
      </c>
      <c r="D361">
        <v>2</v>
      </c>
      <c r="E361">
        <v>8</v>
      </c>
      <c r="G361" t="s">
        <v>241</v>
      </c>
      <c r="I361">
        <f t="shared" si="5"/>
        <v>258</v>
      </c>
    </row>
    <row r="362" spans="1:9" x14ac:dyDescent="0.35">
      <c r="A362" t="s">
        <v>125</v>
      </c>
      <c r="B362">
        <v>40</v>
      </c>
      <c r="C362">
        <v>60</v>
      </c>
      <c r="D362">
        <v>10</v>
      </c>
      <c r="E362">
        <v>32</v>
      </c>
      <c r="I362">
        <f t="shared" si="5"/>
        <v>592</v>
      </c>
    </row>
    <row r="363" spans="1:9" x14ac:dyDescent="0.35">
      <c r="A363" t="s">
        <v>236</v>
      </c>
      <c r="B363">
        <v>3</v>
      </c>
      <c r="C363">
        <v>9</v>
      </c>
      <c r="D363">
        <v>5</v>
      </c>
      <c r="G363" t="s">
        <v>237</v>
      </c>
      <c r="I363">
        <f t="shared" si="5"/>
        <v>99</v>
      </c>
    </row>
    <row r="365" spans="1:9" x14ac:dyDescent="0.35">
      <c r="A365" s="4" t="s">
        <v>35</v>
      </c>
    </row>
    <row r="366" spans="1:9" x14ac:dyDescent="0.35">
      <c r="A366" s="1" t="s">
        <v>21</v>
      </c>
      <c r="B366" s="3" t="s">
        <v>155</v>
      </c>
      <c r="C366" s="3" t="s">
        <v>156</v>
      </c>
      <c r="D366" s="3" t="s">
        <v>111</v>
      </c>
      <c r="E366" s="3" t="s">
        <v>30</v>
      </c>
      <c r="F366" s="1"/>
      <c r="G366" s="2" t="s">
        <v>0</v>
      </c>
    </row>
    <row r="367" spans="1:9" x14ac:dyDescent="0.35">
      <c r="A367" t="s">
        <v>36</v>
      </c>
      <c r="I367">
        <f t="shared" si="5"/>
        <v>0</v>
      </c>
    </row>
    <row r="368" spans="1:9" x14ac:dyDescent="0.35">
      <c r="A368" t="s">
        <v>97</v>
      </c>
      <c r="B368">
        <v>75</v>
      </c>
      <c r="C368">
        <v>135</v>
      </c>
      <c r="D368">
        <v>27</v>
      </c>
      <c r="I368">
        <f t="shared" si="5"/>
        <v>1257</v>
      </c>
    </row>
    <row r="369" spans="1:9" x14ac:dyDescent="0.35">
      <c r="A369" t="s">
        <v>138</v>
      </c>
      <c r="B369">
        <v>30</v>
      </c>
      <c r="C369">
        <v>45</v>
      </c>
      <c r="I369">
        <f t="shared" si="5"/>
        <v>375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87"/>
  <sheetViews>
    <sheetView tabSelected="1" workbookViewId="0">
      <selection activeCell="A21" sqref="A21"/>
    </sheetView>
  </sheetViews>
  <sheetFormatPr defaultRowHeight="14.5" x14ac:dyDescent="0.35"/>
  <cols>
    <col min="1" max="1" width="42.81640625" customWidth="1"/>
    <col min="2" max="2" width="7.1796875" customWidth="1"/>
    <col min="3" max="3" width="6" customWidth="1"/>
    <col min="4" max="4" width="27.54296875" customWidth="1"/>
    <col min="5" max="5" width="7.7265625" customWidth="1"/>
  </cols>
  <sheetData>
    <row r="1" spans="1:5" x14ac:dyDescent="0.35">
      <c r="A1" s="4"/>
    </row>
    <row r="2" spans="1:5" x14ac:dyDescent="0.35">
      <c r="A2" s="4" t="s">
        <v>126</v>
      </c>
    </row>
    <row r="3" spans="1:5" x14ac:dyDescent="0.35">
      <c r="A3" s="4"/>
    </row>
    <row r="5" spans="1:5" x14ac:dyDescent="0.35">
      <c r="A5" s="4" t="s">
        <v>4</v>
      </c>
    </row>
    <row r="6" spans="1:5" x14ac:dyDescent="0.35">
      <c r="A6" s="1" t="s">
        <v>3</v>
      </c>
      <c r="B6" s="3" t="s">
        <v>1</v>
      </c>
      <c r="C6" s="1"/>
      <c r="D6" s="2" t="s">
        <v>0</v>
      </c>
    </row>
    <row r="7" spans="1:5" x14ac:dyDescent="0.35">
      <c r="A7" t="s">
        <v>114</v>
      </c>
      <c r="B7" s="5">
        <f>Takeoff!I9+Takeoff!I167+Takeoff!I250</f>
        <v>64540</v>
      </c>
      <c r="C7" s="4"/>
      <c r="D7" s="4"/>
    </row>
    <row r="8" spans="1:5" x14ac:dyDescent="0.35">
      <c r="A8" t="s">
        <v>115</v>
      </c>
      <c r="B8" s="5">
        <f>Takeoff!I10+Takeoff!I168+Takeoff!I251</f>
        <v>41462</v>
      </c>
      <c r="C8" s="4"/>
      <c r="D8" s="4"/>
    </row>
    <row r="9" spans="1:5" x14ac:dyDescent="0.35">
      <c r="A9" t="s">
        <v>150</v>
      </c>
      <c r="B9">
        <f>Takeoff!I11</f>
        <v>93</v>
      </c>
      <c r="C9" s="4"/>
      <c r="D9" s="4"/>
    </row>
    <row r="10" spans="1:5" x14ac:dyDescent="0.35">
      <c r="A10" t="s">
        <v>151</v>
      </c>
      <c r="B10">
        <f>Takeoff!I12</f>
        <v>70</v>
      </c>
    </row>
    <row r="11" spans="1:5" x14ac:dyDescent="0.35">
      <c r="A11" t="s">
        <v>42</v>
      </c>
      <c r="B11" s="5">
        <f>Takeoff!I11+Takeoff!I169+Takeoff!I252+Takeoff!I287+Takeoff!I205+Takeoff!I93+Takeoff!I13</f>
        <v>9683</v>
      </c>
    </row>
    <row r="12" spans="1:5" x14ac:dyDescent="0.35">
      <c r="A12" t="s">
        <v>43</v>
      </c>
      <c r="B12" s="5">
        <f>Takeoff!I12+Takeoff!I170+Takeoff!I253+Takeoff!I288+Takeoff!I206+Takeoff!I94+Takeoff!I14</f>
        <v>10363</v>
      </c>
      <c r="D12" s="5" t="s">
        <v>116</v>
      </c>
      <c r="E12">
        <f>B11*12+B12*14+B13*16</f>
        <v>454398</v>
      </c>
    </row>
    <row r="13" spans="1:5" x14ac:dyDescent="0.35">
      <c r="A13" t="s">
        <v>44</v>
      </c>
      <c r="B13" s="5">
        <f>Takeoff!I13+Takeoff!I171+Takeoff!I254+Takeoff!I289+Takeoff!I207+Takeoff!I95+Takeoff!I15</f>
        <v>12070</v>
      </c>
    </row>
    <row r="14" spans="1:5" x14ac:dyDescent="0.35">
      <c r="A14" t="s">
        <v>45</v>
      </c>
      <c r="B14" s="5">
        <f>Takeoff!I14+Takeoff!I172+Takeoff!I255+Takeoff!I290+Takeoff!I208+Takeoff!I96+Takeoff!I16</f>
        <v>9350</v>
      </c>
    </row>
    <row r="15" spans="1:5" x14ac:dyDescent="0.35">
      <c r="A15" t="s">
        <v>46</v>
      </c>
      <c r="B15" s="5">
        <f>Takeoff!I15+Takeoff!I173+Takeoff!I256+Takeoff!I291+Takeoff!I209+Takeoff!I97+Takeoff!I17</f>
        <v>9673</v>
      </c>
      <c r="D15" s="5" t="s">
        <v>117</v>
      </c>
      <c r="E15">
        <f>B14*12+B15*14+B16*16+B17*20</f>
        <v>433074</v>
      </c>
    </row>
    <row r="16" spans="1:5" x14ac:dyDescent="0.35">
      <c r="A16" t="s">
        <v>47</v>
      </c>
      <c r="B16" s="5">
        <f>Takeoff!I16+Takeoff!I174+Takeoff!I257+Takeoff!I292+Takeoff!I210+Takeoff!I98+Takeoff!I18</f>
        <v>9397</v>
      </c>
    </row>
    <row r="17" spans="1:5" x14ac:dyDescent="0.35">
      <c r="A17" t="s">
        <v>245</v>
      </c>
      <c r="B17" s="5">
        <f>Takeoff!I19</f>
        <v>1755</v>
      </c>
    </row>
    <row r="18" spans="1:5" x14ac:dyDescent="0.35">
      <c r="A18" t="s">
        <v>48</v>
      </c>
      <c r="B18" s="5">
        <f>Takeoff!I175+Takeoff!I258+Takeoff!I293+Takeoff!I211+Takeoff!I99+Takeoff!I20</f>
        <v>0</v>
      </c>
    </row>
    <row r="19" spans="1:5" x14ac:dyDescent="0.35">
      <c r="A19" t="s">
        <v>49</v>
      </c>
      <c r="B19" s="5">
        <f>Takeoff!I176+Takeoff!I259+Takeoff!I294+Takeoff!I212+Takeoff!I100+Takeoff!I21</f>
        <v>305</v>
      </c>
      <c r="D19" s="5" t="s">
        <v>118</v>
      </c>
      <c r="E19">
        <f>B20*12+B21*14+B19*10+B18*8+B22*16+B23*20</f>
        <v>26566</v>
      </c>
    </row>
    <row r="20" spans="1:5" x14ac:dyDescent="0.35">
      <c r="A20" t="s">
        <v>50</v>
      </c>
      <c r="B20" s="5">
        <f>Takeoff!I177+Takeoff!I260+Takeoff!I295+Takeoff!I213+Takeoff!I101+Takeoff!I22</f>
        <v>559</v>
      </c>
    </row>
    <row r="21" spans="1:5" x14ac:dyDescent="0.35">
      <c r="A21" t="s">
        <v>51</v>
      </c>
      <c r="B21" s="5">
        <f>Takeoff!I178+Takeoff!I261+Takeoff!I296+Takeoff!I214+Takeoff!I102+Takeoff!I23</f>
        <v>256</v>
      </c>
    </row>
    <row r="22" spans="1:5" x14ac:dyDescent="0.35">
      <c r="A22" t="s">
        <v>52</v>
      </c>
      <c r="B22" s="5">
        <f>Takeoff!I179+Takeoff!I262+Takeoff!I297+Takeoff!I215+Takeoff!I103+Takeoff!I24</f>
        <v>214</v>
      </c>
    </row>
    <row r="23" spans="1:5" x14ac:dyDescent="0.35">
      <c r="A23" t="s">
        <v>80</v>
      </c>
      <c r="B23" s="5">
        <f>Takeoff!I180</f>
        <v>490</v>
      </c>
    </row>
    <row r="24" spans="1:5" x14ac:dyDescent="0.35">
      <c r="A24" t="s">
        <v>53</v>
      </c>
      <c r="B24" s="5">
        <f>Takeoff!I25+Takeoff!I105+Takeoff!I181+Takeoff!I216+Takeoff!I298+Takeoff!I263+Takeoff!I298</f>
        <v>0</v>
      </c>
      <c r="D24" s="5"/>
    </row>
    <row r="25" spans="1:5" x14ac:dyDescent="0.35">
      <c r="A25" t="s">
        <v>54</v>
      </c>
      <c r="B25" s="5">
        <f>Takeoff!I26+Takeoff!I106+Takeoff!I182+Takeoff!I217+Takeoff!I299+Takeoff!I264+Takeoff!I299</f>
        <v>36</v>
      </c>
      <c r="D25" s="5"/>
    </row>
    <row r="26" spans="1:5" x14ac:dyDescent="0.35">
      <c r="A26" t="s">
        <v>55</v>
      </c>
      <c r="B26" s="5">
        <f>Takeoff!I27+Takeoff!I107+Takeoff!I183+Takeoff!I218+Takeoff!I300+Takeoff!I265+Takeoff!I300</f>
        <v>521</v>
      </c>
    </row>
    <row r="27" spans="1:5" x14ac:dyDescent="0.35">
      <c r="A27" t="s">
        <v>56</v>
      </c>
      <c r="B27" s="5">
        <f>Takeoff!I28+Takeoff!I108+Takeoff!I184+Takeoff!I219+Takeoff!I301+Takeoff!I266+Takeoff!I301</f>
        <v>544</v>
      </c>
      <c r="D27" s="5" t="s">
        <v>119</v>
      </c>
      <c r="E27">
        <f>B26*12+B27*14+B24*8+B25*10+B28*16</f>
        <v>19572</v>
      </c>
    </row>
    <row r="28" spans="1:5" x14ac:dyDescent="0.35">
      <c r="A28" t="s">
        <v>57</v>
      </c>
      <c r="B28" s="5">
        <f>Takeoff!I29+Takeoff!I109+Takeoff!I185+Takeoff!I220+Takeoff!I302+Takeoff!I267+Takeoff!I302</f>
        <v>334</v>
      </c>
      <c r="D28" s="5"/>
    </row>
    <row r="29" spans="1:5" x14ac:dyDescent="0.35">
      <c r="A29" t="s">
        <v>58</v>
      </c>
      <c r="B29" s="5">
        <f>Takeoff!I30+Takeoff!I110+Takeoff!I186+Takeoff!I221+Takeoff!I303+Takeoff!I268+Takeoff!I303</f>
        <v>4</v>
      </c>
      <c r="D29" s="5"/>
    </row>
    <row r="30" spans="1:5" x14ac:dyDescent="0.35">
      <c r="A30" t="s">
        <v>59</v>
      </c>
      <c r="B30" s="5">
        <f>Takeoff!I31+Takeoff!I111+Takeoff!I187+Takeoff!I222+Takeoff!I304+Takeoff!I269+Takeoff!I304</f>
        <v>144</v>
      </c>
      <c r="D30" s="5"/>
    </row>
    <row r="31" spans="1:5" x14ac:dyDescent="0.35">
      <c r="A31" t="s">
        <v>60</v>
      </c>
      <c r="B31" s="5">
        <f>Takeoff!I32+Takeoff!I112+Takeoff!I188+Takeoff!I223+Takeoff!I305+Takeoff!I270+Takeoff!I305</f>
        <v>696</v>
      </c>
      <c r="D31" s="5"/>
    </row>
    <row r="32" spans="1:5" x14ac:dyDescent="0.35">
      <c r="A32" t="s">
        <v>61</v>
      </c>
      <c r="B32" s="5">
        <f>Takeoff!I33+Takeoff!I113+Takeoff!I189+Takeoff!I224+Takeoff!I306+Takeoff!I271+Takeoff!I306</f>
        <v>666</v>
      </c>
      <c r="D32" s="5" t="s">
        <v>153</v>
      </c>
      <c r="E32">
        <f>B32*14+B33*16+B30*10+B31*12+B29*8</f>
        <v>30220</v>
      </c>
    </row>
    <row r="33" spans="1:5" x14ac:dyDescent="0.35">
      <c r="A33" t="s">
        <v>62</v>
      </c>
      <c r="B33" s="5">
        <f>Takeoff!I34+Takeoff!I114+Takeoff!I190+Takeoff!I225+Takeoff!I307+Takeoff!I272+Takeoff!I307</f>
        <v>692</v>
      </c>
    </row>
    <row r="34" spans="1:5" x14ac:dyDescent="0.35">
      <c r="A34" t="s">
        <v>67</v>
      </c>
      <c r="B34" s="5">
        <f>Takeoff!I35</f>
        <v>0</v>
      </c>
    </row>
    <row r="35" spans="1:5" x14ac:dyDescent="0.35">
      <c r="A35" t="s">
        <v>92</v>
      </c>
      <c r="B35" s="5">
        <f>Takeoff!I36</f>
        <v>4</v>
      </c>
    </row>
    <row r="36" spans="1:5" x14ac:dyDescent="0.35">
      <c r="A36" t="s">
        <v>162</v>
      </c>
      <c r="B36" s="5">
        <f>Takeoff!I37</f>
        <v>442</v>
      </c>
      <c r="D36" s="5"/>
    </row>
    <row r="37" spans="1:5" x14ac:dyDescent="0.35">
      <c r="A37" t="s">
        <v>246</v>
      </c>
      <c r="B37" s="5">
        <f>Takeoff!I38</f>
        <v>480</v>
      </c>
      <c r="D37" s="5"/>
    </row>
    <row r="38" spans="1:5" x14ac:dyDescent="0.35">
      <c r="A38" t="s">
        <v>164</v>
      </c>
      <c r="B38" s="5">
        <f>Takeoff!I39</f>
        <v>385</v>
      </c>
      <c r="D38" s="5" t="s">
        <v>7</v>
      </c>
      <c r="E38">
        <f>B36*12+B37*14+B38*16</f>
        <v>18184</v>
      </c>
    </row>
    <row r="39" spans="1:5" x14ac:dyDescent="0.35">
      <c r="A39" t="s">
        <v>247</v>
      </c>
      <c r="B39" s="5">
        <f>Takeoff!I40</f>
        <v>440</v>
      </c>
    </row>
    <row r="40" spans="1:5" x14ac:dyDescent="0.35">
      <c r="A40" t="s">
        <v>166</v>
      </c>
      <c r="B40" s="5">
        <f>Takeoff!I41</f>
        <v>478</v>
      </c>
      <c r="D40" s="5" t="s">
        <v>6</v>
      </c>
      <c r="E40">
        <f>B39*12+14*B40+16*B41</f>
        <v>17972</v>
      </c>
    </row>
    <row r="41" spans="1:5" x14ac:dyDescent="0.35">
      <c r="A41" t="s">
        <v>167</v>
      </c>
      <c r="B41" s="5">
        <f>Takeoff!I42</f>
        <v>375</v>
      </c>
      <c r="D41" s="5"/>
    </row>
    <row r="42" spans="1:5" x14ac:dyDescent="0.35">
      <c r="A42" t="s">
        <v>77</v>
      </c>
      <c r="B42" s="5">
        <f>Takeoff!I128+Takeoff!I228</f>
        <v>0</v>
      </c>
    </row>
    <row r="43" spans="1:5" x14ac:dyDescent="0.35">
      <c r="A43" t="s">
        <v>73</v>
      </c>
      <c r="B43" s="5">
        <f>Takeoff!I129+Takeoff!I229</f>
        <v>412</v>
      </c>
      <c r="D43" s="5" t="s">
        <v>108</v>
      </c>
      <c r="E43">
        <f>B42*8+B43*10+B44*12+B45*14+B46*16</f>
        <v>12188</v>
      </c>
    </row>
    <row r="44" spans="1:5" x14ac:dyDescent="0.35">
      <c r="A44" t="s">
        <v>74</v>
      </c>
      <c r="B44" s="5">
        <f>Takeoff!I130+Takeoff!I230</f>
        <v>434</v>
      </c>
    </row>
    <row r="45" spans="1:5" x14ac:dyDescent="0.35">
      <c r="A45" t="s">
        <v>75</v>
      </c>
      <c r="B45" s="5">
        <f>Takeoff!I131+Takeoff!I231</f>
        <v>122</v>
      </c>
    </row>
    <row r="46" spans="1:5" x14ac:dyDescent="0.35">
      <c r="A46" t="s">
        <v>76</v>
      </c>
      <c r="B46" s="5">
        <f>Takeoff!I132+Takeoff!I232</f>
        <v>72</v>
      </c>
    </row>
    <row r="47" spans="1:5" x14ac:dyDescent="0.35">
      <c r="A47" t="s">
        <v>86</v>
      </c>
      <c r="B47" s="5">
        <f>Takeoff!I133</f>
        <v>108</v>
      </c>
    </row>
    <row r="48" spans="1:5" x14ac:dyDescent="0.35">
      <c r="A48" t="s">
        <v>87</v>
      </c>
      <c r="B48" s="5">
        <f>Takeoff!I134</f>
        <v>64</v>
      </c>
    </row>
    <row r="49" spans="1:5" x14ac:dyDescent="0.35">
      <c r="A49" t="s">
        <v>100</v>
      </c>
      <c r="B49" s="5">
        <f>Takeoff!I135</f>
        <v>72</v>
      </c>
      <c r="D49" s="5" t="s">
        <v>109</v>
      </c>
      <c r="E49">
        <f>B47*10+B48*12+B49*14</f>
        <v>2856</v>
      </c>
    </row>
    <row r="50" spans="1:5" x14ac:dyDescent="0.35">
      <c r="A50" t="s">
        <v>101</v>
      </c>
      <c r="B50" s="5">
        <f>Takeoff!I136</f>
        <v>36</v>
      </c>
    </row>
    <row r="51" spans="1:5" x14ac:dyDescent="0.35">
      <c r="A51" t="s">
        <v>103</v>
      </c>
      <c r="B51">
        <f>Takeoff!I126</f>
        <v>216</v>
      </c>
      <c r="D51" s="5"/>
    </row>
    <row r="52" spans="1:5" x14ac:dyDescent="0.35">
      <c r="A52" t="s">
        <v>104</v>
      </c>
      <c r="B52">
        <f>Takeoff!I127</f>
        <v>216</v>
      </c>
      <c r="D52" s="5"/>
    </row>
    <row r="53" spans="1:5" x14ac:dyDescent="0.35">
      <c r="A53" t="s">
        <v>192</v>
      </c>
      <c r="B53">
        <f>Takeoff!I44</f>
        <v>18</v>
      </c>
      <c r="D53" s="5" t="s">
        <v>248</v>
      </c>
      <c r="E53">
        <f>B53*16</f>
        <v>288</v>
      </c>
    </row>
    <row r="54" spans="1:5" x14ac:dyDescent="0.35">
      <c r="A54" t="s">
        <v>183</v>
      </c>
      <c r="B54">
        <f>Takeoff!I45+Takeoff!I273+Takeoff!I308</f>
        <v>11</v>
      </c>
      <c r="D54" s="5" t="s">
        <v>110</v>
      </c>
      <c r="E54">
        <f>B54*10+B56*18+B55*14</f>
        <v>2320</v>
      </c>
    </row>
    <row r="55" spans="1:5" x14ac:dyDescent="0.35">
      <c r="A55" t="s">
        <v>82</v>
      </c>
      <c r="B55">
        <f>Takeoff!I46+Takeoff!I191+Takeoff!I274</f>
        <v>154</v>
      </c>
      <c r="D55" s="5"/>
    </row>
    <row r="56" spans="1:5" x14ac:dyDescent="0.35">
      <c r="A56" t="s">
        <v>194</v>
      </c>
      <c r="B56">
        <f>Takeoff!I47</f>
        <v>3</v>
      </c>
      <c r="D56" s="5"/>
    </row>
    <row r="57" spans="1:5" x14ac:dyDescent="0.35">
      <c r="A57" t="s">
        <v>84</v>
      </c>
      <c r="B57">
        <f>Takeoff!I48</f>
        <v>48</v>
      </c>
      <c r="D57" s="5"/>
    </row>
    <row r="58" spans="1:5" x14ac:dyDescent="0.35">
      <c r="A58" t="s">
        <v>197</v>
      </c>
      <c r="B58">
        <f>Takeoff!I49</f>
        <v>24</v>
      </c>
      <c r="D58" s="5" t="s">
        <v>25</v>
      </c>
      <c r="E58">
        <f>B57*10+B58*16+B59*20+B60*22</f>
        <v>2772</v>
      </c>
    </row>
    <row r="59" spans="1:5" x14ac:dyDescent="0.35">
      <c r="A59" t="s">
        <v>184</v>
      </c>
      <c r="B59">
        <f>Takeoff!I51</f>
        <v>36</v>
      </c>
    </row>
    <row r="60" spans="1:5" x14ac:dyDescent="0.35">
      <c r="A60" t="s">
        <v>172</v>
      </c>
      <c r="B60">
        <f>Takeoff!I52</f>
        <v>54</v>
      </c>
    </row>
    <row r="61" spans="1:5" x14ac:dyDescent="0.35">
      <c r="A61" t="s">
        <v>142</v>
      </c>
      <c r="B61">
        <f>Takeoff!I53</f>
        <v>3</v>
      </c>
      <c r="D61" s="5"/>
    </row>
    <row r="62" spans="1:5" x14ac:dyDescent="0.35">
      <c r="A62" t="s">
        <v>144</v>
      </c>
      <c r="B62">
        <f>Takeoff!I54</f>
        <v>3</v>
      </c>
      <c r="D62" s="5" t="s">
        <v>154</v>
      </c>
      <c r="E62">
        <f>B61*11+B62*27+B63*32</f>
        <v>210</v>
      </c>
    </row>
    <row r="63" spans="1:5" x14ac:dyDescent="0.35">
      <c r="A63" t="s">
        <v>195</v>
      </c>
      <c r="B63">
        <f>Takeoff!I55</f>
        <v>3</v>
      </c>
    </row>
    <row r="64" spans="1:5" x14ac:dyDescent="0.35">
      <c r="A64" t="s">
        <v>124</v>
      </c>
      <c r="D64" s="5" t="s">
        <v>24</v>
      </c>
      <c r="E64">
        <f>B64*12+B65*14</f>
        <v>756</v>
      </c>
    </row>
    <row r="65" spans="1:5" x14ac:dyDescent="0.35">
      <c r="A65" t="s">
        <v>123</v>
      </c>
      <c r="B65">
        <f>Takeoff!I116</f>
        <v>54</v>
      </c>
      <c r="D65" s="5"/>
    </row>
    <row r="66" spans="1:5" x14ac:dyDescent="0.35">
      <c r="A66" t="s">
        <v>159</v>
      </c>
      <c r="B66">
        <f>Takeoff!I117</f>
        <v>104</v>
      </c>
      <c r="D66" s="5"/>
    </row>
    <row r="67" spans="1:5" x14ac:dyDescent="0.35">
      <c r="A67" t="s">
        <v>128</v>
      </c>
      <c r="B67">
        <f>Takeoff!I118</f>
        <v>18</v>
      </c>
      <c r="D67" s="5"/>
    </row>
    <row r="68" spans="1:5" x14ac:dyDescent="0.35">
      <c r="A68" t="s">
        <v>26</v>
      </c>
      <c r="B68">
        <f>Takeoff!I119+Takeoff!I226</f>
        <v>364</v>
      </c>
      <c r="D68" s="5" t="s">
        <v>19</v>
      </c>
      <c r="E68">
        <f>B67*4+B68*10+B69*12+B71*18+B70*13+B72*19+B66*3</f>
        <v>9859</v>
      </c>
    </row>
    <row r="69" spans="1:5" x14ac:dyDescent="0.35">
      <c r="A69" t="s">
        <v>34</v>
      </c>
      <c r="B69">
        <f>Takeoff!I120+Takeoff!I227</f>
        <v>284</v>
      </c>
      <c r="D69" s="5"/>
    </row>
    <row r="70" spans="1:5" x14ac:dyDescent="0.35">
      <c r="A70" t="s">
        <v>173</v>
      </c>
      <c r="B70">
        <f>Takeoff!I56+Takeoff!I121</f>
        <v>81</v>
      </c>
      <c r="D70" s="5"/>
    </row>
    <row r="71" spans="1:5" x14ac:dyDescent="0.35">
      <c r="A71" t="s">
        <v>91</v>
      </c>
      <c r="B71">
        <f>Takeoff!I122</f>
        <v>32</v>
      </c>
      <c r="D71" s="5"/>
    </row>
    <row r="72" spans="1:5" x14ac:dyDescent="0.35">
      <c r="A72" t="s">
        <v>185</v>
      </c>
      <c r="B72">
        <f>Takeoff!I123</f>
        <v>42</v>
      </c>
      <c r="D72" s="5"/>
    </row>
    <row r="73" spans="1:5" x14ac:dyDescent="0.35">
      <c r="A73" t="s">
        <v>66</v>
      </c>
      <c r="B73">
        <f>Takeoff!I57</f>
        <v>36</v>
      </c>
      <c r="D73" s="5"/>
    </row>
    <row r="74" spans="1:5" x14ac:dyDescent="0.35">
      <c r="A74" t="s">
        <v>180</v>
      </c>
      <c r="B74">
        <f>Takeoff!I58</f>
        <v>32</v>
      </c>
      <c r="D74" s="5"/>
    </row>
    <row r="75" spans="1:5" x14ac:dyDescent="0.35">
      <c r="A75" t="s">
        <v>121</v>
      </c>
      <c r="B75" s="5">
        <f>Takeoff!I234+Takeoff!I137</f>
        <v>257</v>
      </c>
      <c r="D75" s="5"/>
    </row>
    <row r="76" spans="1:5" x14ac:dyDescent="0.35">
      <c r="A76" t="s">
        <v>191</v>
      </c>
      <c r="B76" s="5">
        <f>Takeoff!I276+Takeoff!I193+Takeoff!I62</f>
        <v>307</v>
      </c>
      <c r="D76" s="5"/>
    </row>
    <row r="77" spans="1:5" x14ac:dyDescent="0.35">
      <c r="A77" t="s">
        <v>212</v>
      </c>
      <c r="B77" s="5">
        <f>Takeoff!I63</f>
        <v>15</v>
      </c>
      <c r="D77" s="5"/>
    </row>
    <row r="78" spans="1:5" x14ac:dyDescent="0.35">
      <c r="A78" t="s">
        <v>214</v>
      </c>
      <c r="B78" s="5">
        <f>Takeoff!I64</f>
        <v>15</v>
      </c>
      <c r="D78" s="5"/>
    </row>
    <row r="79" spans="1:5" x14ac:dyDescent="0.35">
      <c r="A79" t="s">
        <v>224</v>
      </c>
      <c r="B79" s="5">
        <f>Takeoff!I65</f>
        <v>72</v>
      </c>
      <c r="D79" s="5"/>
    </row>
    <row r="80" spans="1:5" x14ac:dyDescent="0.35">
      <c r="A80" t="s">
        <v>106</v>
      </c>
      <c r="B80" s="5">
        <f>Takeoff!I309+Takeoff!I138+Takeoff!I235</f>
        <v>2985</v>
      </c>
    </row>
    <row r="81" spans="1:4" x14ac:dyDescent="0.35">
      <c r="A81" t="s">
        <v>189</v>
      </c>
      <c r="B81" s="5">
        <f>Takeoff!I275+Takeoff!I192+Takeoff!I59</f>
        <v>8186</v>
      </c>
    </row>
    <row r="82" spans="1:4" x14ac:dyDescent="0.35">
      <c r="A82" t="s">
        <v>193</v>
      </c>
      <c r="B82" s="5">
        <f>Takeoff!I60</f>
        <v>197</v>
      </c>
    </row>
    <row r="83" spans="1:4" x14ac:dyDescent="0.35">
      <c r="A83" t="s">
        <v>18</v>
      </c>
      <c r="B83" s="5">
        <f>Takeoff!I310</f>
        <v>6561</v>
      </c>
    </row>
    <row r="84" spans="1:4" x14ac:dyDescent="0.35">
      <c r="A84" t="s">
        <v>11</v>
      </c>
      <c r="B84">
        <f>Takeoff!I236+Takeoff!I139</f>
        <v>5928</v>
      </c>
    </row>
    <row r="85" spans="1:4" x14ac:dyDescent="0.35">
      <c r="A85" t="s">
        <v>9</v>
      </c>
      <c r="B85">
        <f>Takeoff!I237+Takeoff!I140</f>
        <v>2016</v>
      </c>
    </row>
    <row r="86" spans="1:4" x14ac:dyDescent="0.35">
      <c r="A86" t="s">
        <v>2</v>
      </c>
      <c r="B86" s="5">
        <f>Takeoff!I67</f>
        <v>120</v>
      </c>
    </row>
    <row r="87" spans="1:4" x14ac:dyDescent="0.35">
      <c r="B87" s="5"/>
    </row>
    <row r="88" spans="1:4" x14ac:dyDescent="0.35">
      <c r="A88" s="4" t="s">
        <v>5</v>
      </c>
    </row>
    <row r="89" spans="1:4" x14ac:dyDescent="0.35">
      <c r="A89" s="1" t="s">
        <v>3</v>
      </c>
      <c r="B89" s="3" t="s">
        <v>1</v>
      </c>
      <c r="C89" s="1"/>
      <c r="D89" s="2" t="s">
        <v>0</v>
      </c>
    </row>
    <row r="90" spans="1:4" x14ac:dyDescent="0.35">
      <c r="A90" t="s">
        <v>113</v>
      </c>
      <c r="B90" s="5">
        <f>Takeoff!I69+Takeoff!I313</f>
        <v>3930</v>
      </c>
      <c r="C90" s="4"/>
      <c r="D90" s="4"/>
    </row>
    <row r="91" spans="1:4" x14ac:dyDescent="0.35">
      <c r="A91" t="s">
        <v>17</v>
      </c>
      <c r="B91" s="5">
        <f>Takeoff!I70+Takeoff!I194+Takeoff!I314</f>
        <v>4850</v>
      </c>
      <c r="C91" s="4"/>
      <c r="D91" s="4"/>
    </row>
    <row r="92" spans="1:4" x14ac:dyDescent="0.35">
      <c r="A92" t="s">
        <v>160</v>
      </c>
      <c r="B92" s="5">
        <f>Takeoff!I71</f>
        <v>72</v>
      </c>
      <c r="C92" s="4"/>
      <c r="D92" s="4"/>
    </row>
    <row r="93" spans="1:4" x14ac:dyDescent="0.35">
      <c r="A93" t="s">
        <v>68</v>
      </c>
      <c r="B93" s="5">
        <f>Takeoff!I72</f>
        <v>101</v>
      </c>
      <c r="C93" s="4"/>
      <c r="D93" s="4"/>
    </row>
    <row r="94" spans="1:4" x14ac:dyDescent="0.35">
      <c r="A94" t="s">
        <v>69</v>
      </c>
      <c r="B94" s="5">
        <f>Takeoff!I73</f>
        <v>303</v>
      </c>
      <c r="C94" s="4"/>
    </row>
    <row r="95" spans="1:4" x14ac:dyDescent="0.35">
      <c r="A95" t="s">
        <v>127</v>
      </c>
      <c r="B95" s="5">
        <f>Takeoff!I74</f>
        <v>68</v>
      </c>
      <c r="C95" s="4"/>
    </row>
    <row r="96" spans="1:4" x14ac:dyDescent="0.35">
      <c r="A96" t="s">
        <v>70</v>
      </c>
      <c r="B96" s="5">
        <f>Takeoff!I75</f>
        <v>46</v>
      </c>
      <c r="C96" s="4"/>
    </row>
    <row r="97" spans="1:3" x14ac:dyDescent="0.35">
      <c r="A97" t="s">
        <v>71</v>
      </c>
      <c r="B97" s="5">
        <f>Takeoff!I76</f>
        <v>2</v>
      </c>
      <c r="C97" s="4"/>
    </row>
    <row r="98" spans="1:3" x14ac:dyDescent="0.35">
      <c r="A98" t="s">
        <v>72</v>
      </c>
      <c r="B98" s="5">
        <f>Takeoff!I77</f>
        <v>2</v>
      </c>
      <c r="C98" s="4"/>
    </row>
    <row r="99" spans="1:3" x14ac:dyDescent="0.35">
      <c r="A99" t="s">
        <v>181</v>
      </c>
      <c r="B99" s="5">
        <f>Takeoff!I80</f>
        <v>144</v>
      </c>
      <c r="C99" s="4"/>
    </row>
    <row r="100" spans="1:3" x14ac:dyDescent="0.35">
      <c r="A100" t="s">
        <v>169</v>
      </c>
      <c r="B100" s="5">
        <f>Takeoff!I81</f>
        <v>72</v>
      </c>
      <c r="C100" s="4"/>
    </row>
    <row r="101" spans="1:3" x14ac:dyDescent="0.35">
      <c r="A101" t="s">
        <v>143</v>
      </c>
      <c r="B101" s="5">
        <f>Takeoff!I82</f>
        <v>2</v>
      </c>
      <c r="C101" s="4"/>
    </row>
    <row r="102" spans="1:3" x14ac:dyDescent="0.35">
      <c r="A102" t="s">
        <v>140</v>
      </c>
      <c r="B102" s="5">
        <f>Takeoff!I83+Takeoff!I161+Takeoff!I200+Takeoff!I282</f>
        <v>24975</v>
      </c>
      <c r="C102" s="4"/>
    </row>
    <row r="103" spans="1:3" x14ac:dyDescent="0.35">
      <c r="A103" t="s">
        <v>141</v>
      </c>
      <c r="B103" s="5">
        <f>Takeoff!I84+Takeoff!I162+Takeoff!I201+Takeoff!I283</f>
        <v>8995</v>
      </c>
      <c r="C103" s="4"/>
    </row>
    <row r="104" spans="1:3" x14ac:dyDescent="0.35">
      <c r="A104" t="s">
        <v>196</v>
      </c>
      <c r="B104" s="5">
        <f>Takeoff!I85</f>
        <v>1</v>
      </c>
      <c r="C104" s="4"/>
    </row>
    <row r="105" spans="1:3" x14ac:dyDescent="0.35">
      <c r="A105" t="s">
        <v>131</v>
      </c>
      <c r="B105" s="5">
        <f>Takeoff!I86</f>
        <v>1</v>
      </c>
      <c r="C105" s="4"/>
    </row>
    <row r="106" spans="1:3" x14ac:dyDescent="0.35">
      <c r="A106" t="s">
        <v>132</v>
      </c>
      <c r="B106" s="5">
        <f>Takeoff!I87</f>
        <v>10</v>
      </c>
      <c r="C106" s="4"/>
    </row>
    <row r="107" spans="1:3" x14ac:dyDescent="0.35">
      <c r="A107" t="s">
        <v>133</v>
      </c>
      <c r="B107" s="5">
        <f>Takeoff!I88</f>
        <v>4</v>
      </c>
      <c r="C107" s="4"/>
    </row>
    <row r="108" spans="1:3" x14ac:dyDescent="0.35">
      <c r="A108" t="s">
        <v>139</v>
      </c>
      <c r="B108" s="5">
        <f>Takeoff!I89</f>
        <v>3275</v>
      </c>
      <c r="C108" s="4"/>
    </row>
    <row r="109" spans="1:3" x14ac:dyDescent="0.35">
      <c r="A109" t="s">
        <v>83</v>
      </c>
      <c r="B109" s="5">
        <f>Takeoff!I141+Takeoff!I238</f>
        <v>3460</v>
      </c>
      <c r="C109" s="4"/>
    </row>
    <row r="110" spans="1:3" x14ac:dyDescent="0.35">
      <c r="A110" t="s">
        <v>198</v>
      </c>
      <c r="B110" s="5">
        <f>Takeoff!I142+Takeoff!I239</f>
        <v>164</v>
      </c>
      <c r="C110" s="4"/>
    </row>
    <row r="111" spans="1:3" x14ac:dyDescent="0.35">
      <c r="A111" t="s">
        <v>20</v>
      </c>
      <c r="B111" s="5">
        <f>Takeoff!I143</f>
        <v>18</v>
      </c>
      <c r="C111" s="4"/>
    </row>
    <row r="112" spans="1:3" x14ac:dyDescent="0.35">
      <c r="A112" t="s">
        <v>78</v>
      </c>
      <c r="B112" s="5">
        <f>Takeoff!I144</f>
        <v>0</v>
      </c>
      <c r="C112" s="4"/>
    </row>
    <row r="113" spans="1:3" x14ac:dyDescent="0.35">
      <c r="A113" t="s">
        <v>81</v>
      </c>
      <c r="B113" s="5">
        <f>Takeoff!I145</f>
        <v>18</v>
      </c>
      <c r="C113" s="4"/>
    </row>
    <row r="114" spans="1:3" x14ac:dyDescent="0.35">
      <c r="A114" t="s">
        <v>98</v>
      </c>
      <c r="B114" s="5">
        <f>Takeoff!I146</f>
        <v>18</v>
      </c>
      <c r="C114" s="4"/>
    </row>
    <row r="115" spans="1:3" x14ac:dyDescent="0.35">
      <c r="A115" t="s">
        <v>99</v>
      </c>
      <c r="B115" s="5">
        <f>Takeoff!I147</f>
        <v>36</v>
      </c>
      <c r="C115" s="4"/>
    </row>
    <row r="116" spans="1:3" x14ac:dyDescent="0.35">
      <c r="A116" t="s">
        <v>105</v>
      </c>
      <c r="B116" s="5">
        <f>Takeoff!I148</f>
        <v>72</v>
      </c>
      <c r="C116" s="4"/>
    </row>
    <row r="117" spans="1:3" x14ac:dyDescent="0.35">
      <c r="A117" t="s">
        <v>130</v>
      </c>
      <c r="B117" s="5">
        <f>Takeoff!I149</f>
        <v>18</v>
      </c>
      <c r="C117" s="4"/>
    </row>
    <row r="118" spans="1:3" x14ac:dyDescent="0.35">
      <c r="A118" t="s">
        <v>244</v>
      </c>
      <c r="B118" s="5">
        <f>Takeoff!I150</f>
        <v>0</v>
      </c>
      <c r="C118" s="4"/>
    </row>
    <row r="119" spans="1:3" x14ac:dyDescent="0.35">
      <c r="A119" t="s">
        <v>157</v>
      </c>
      <c r="B119" s="5">
        <f>Takeoff!I151</f>
        <v>18</v>
      </c>
      <c r="C119" s="4"/>
    </row>
    <row r="120" spans="1:3" x14ac:dyDescent="0.35">
      <c r="A120" t="s">
        <v>158</v>
      </c>
      <c r="B120" s="5">
        <f>Takeoff!I152</f>
        <v>18</v>
      </c>
      <c r="C120" s="4"/>
    </row>
    <row r="121" spans="1:3" x14ac:dyDescent="0.35">
      <c r="A121" t="s">
        <v>134</v>
      </c>
      <c r="B121" s="5">
        <f>Takeoff!I195</f>
        <v>9</v>
      </c>
      <c r="C121" s="4"/>
    </row>
    <row r="122" spans="1:3" x14ac:dyDescent="0.35">
      <c r="A122" t="s">
        <v>85</v>
      </c>
      <c r="B122" s="5">
        <f>Takeoff!I153+Takeoff!I196+Takeoff!I78+Takeoff!I278+Takeoff!I317</f>
        <v>59</v>
      </c>
      <c r="C122" s="4"/>
    </row>
    <row r="123" spans="1:3" x14ac:dyDescent="0.35">
      <c r="A123" t="s">
        <v>93</v>
      </c>
      <c r="B123" s="5">
        <f>Takeoff!I197+Takeoff!I79</f>
        <v>2</v>
      </c>
      <c r="C123" s="4"/>
    </row>
    <row r="124" spans="1:3" x14ac:dyDescent="0.35">
      <c r="A124" t="s">
        <v>94</v>
      </c>
      <c r="B124" s="5">
        <f>Takeoff!I198</f>
        <v>0</v>
      </c>
      <c r="C124" s="4"/>
    </row>
    <row r="125" spans="1:3" x14ac:dyDescent="0.35">
      <c r="A125" t="s">
        <v>95</v>
      </c>
      <c r="B125" s="5">
        <f>Takeoff!I199</f>
        <v>6</v>
      </c>
      <c r="C125" s="4"/>
    </row>
    <row r="126" spans="1:3" x14ac:dyDescent="0.35">
      <c r="A126" t="s">
        <v>102</v>
      </c>
      <c r="B126" s="5">
        <f>Takeoff!I154</f>
        <v>18</v>
      </c>
      <c r="C126" s="4"/>
    </row>
    <row r="127" spans="1:3" x14ac:dyDescent="0.35">
      <c r="A127" t="s">
        <v>186</v>
      </c>
      <c r="B127" s="5">
        <f>Takeoff!I155+Takeoff!I240</f>
        <v>32</v>
      </c>
      <c r="C127" s="4"/>
    </row>
    <row r="128" spans="1:3" x14ac:dyDescent="0.35">
      <c r="A128" t="s">
        <v>187</v>
      </c>
      <c r="B128" s="5">
        <f>Takeoff!I156+Takeoff!I241</f>
        <v>32</v>
      </c>
      <c r="C128" s="4"/>
    </row>
    <row r="129" spans="1:4" x14ac:dyDescent="0.35">
      <c r="A129" t="s">
        <v>161</v>
      </c>
      <c r="B129" s="5">
        <f>Takeoff!I157+Takeoff!I242</f>
        <v>7750</v>
      </c>
      <c r="C129" s="4"/>
    </row>
    <row r="130" spans="1:4" x14ac:dyDescent="0.35">
      <c r="A130" t="s">
        <v>112</v>
      </c>
      <c r="B130" s="5">
        <f>Takeoff!I158</f>
        <v>900</v>
      </c>
      <c r="C130" s="4"/>
    </row>
    <row r="131" spans="1:4" x14ac:dyDescent="0.35">
      <c r="A131" t="s">
        <v>129</v>
      </c>
      <c r="B131" s="5">
        <f>Takeoff!I159+Takeoff!I243</f>
        <v>5150</v>
      </c>
      <c r="C131" s="4"/>
    </row>
    <row r="132" spans="1:4" x14ac:dyDescent="0.35">
      <c r="A132" t="s">
        <v>135</v>
      </c>
      <c r="B132" s="5">
        <f>Takeoff!I160</f>
        <v>0</v>
      </c>
      <c r="C132" s="4"/>
    </row>
    <row r="133" spans="1:4" x14ac:dyDescent="0.35">
      <c r="A133" t="s">
        <v>37</v>
      </c>
      <c r="B133" s="5">
        <f>Takeoff!I163+Takeoff!I246</f>
        <v>817</v>
      </c>
      <c r="C133" s="4"/>
    </row>
    <row r="134" spans="1:4" x14ac:dyDescent="0.35">
      <c r="A134" t="s">
        <v>38</v>
      </c>
      <c r="B134" s="5">
        <f>Takeoff!I311</f>
        <v>84</v>
      </c>
      <c r="C134" s="4"/>
    </row>
    <row r="135" spans="1:4" x14ac:dyDescent="0.35">
      <c r="A135" t="s">
        <v>90</v>
      </c>
      <c r="B135" s="5">
        <f>Takeoff!I312</f>
        <v>3025</v>
      </c>
      <c r="C135" s="4"/>
    </row>
    <row r="136" spans="1:4" x14ac:dyDescent="0.35">
      <c r="A136" t="s">
        <v>88</v>
      </c>
      <c r="B136" s="5">
        <f>Takeoff!I315</f>
        <v>50</v>
      </c>
      <c r="C136" s="4"/>
    </row>
    <row r="137" spans="1:4" x14ac:dyDescent="0.35">
      <c r="A137" t="s">
        <v>188</v>
      </c>
      <c r="B137" s="5">
        <f>Takeoff!I316</f>
        <v>256</v>
      </c>
      <c r="C137" s="4"/>
    </row>
    <row r="138" spans="1:4" x14ac:dyDescent="0.35">
      <c r="A138" t="s">
        <v>170</v>
      </c>
      <c r="B138" s="5">
        <f>Takeoff!I318</f>
        <v>254</v>
      </c>
      <c r="C138" s="4"/>
    </row>
    <row r="139" spans="1:4" x14ac:dyDescent="0.35">
      <c r="A139" t="s">
        <v>122</v>
      </c>
      <c r="B139">
        <f>Takeoff!I319</f>
        <v>2120</v>
      </c>
      <c r="C139" s="4"/>
    </row>
    <row r="140" spans="1:4" x14ac:dyDescent="0.35">
      <c r="A140" t="s">
        <v>145</v>
      </c>
      <c r="B140">
        <f>Takeoff!I321</f>
        <v>1</v>
      </c>
      <c r="C140" s="4"/>
    </row>
    <row r="141" spans="1:4" x14ac:dyDescent="0.35">
      <c r="A141" t="s">
        <v>146</v>
      </c>
      <c r="B141">
        <f>Takeoff!I322</f>
        <v>1</v>
      </c>
      <c r="C141" s="4"/>
    </row>
    <row r="142" spans="1:4" x14ac:dyDescent="0.35">
      <c r="C142" s="4"/>
      <c r="D142" s="4"/>
    </row>
    <row r="143" spans="1:4" x14ac:dyDescent="0.35">
      <c r="A143" s="1" t="s">
        <v>8</v>
      </c>
      <c r="B143" s="3" t="s">
        <v>1</v>
      </c>
      <c r="C143" s="1"/>
      <c r="D143" s="2" t="s">
        <v>0</v>
      </c>
    </row>
    <row r="144" spans="1:4" x14ac:dyDescent="0.35">
      <c r="A144" t="s">
        <v>175</v>
      </c>
      <c r="B144">
        <f>Takeoff!I326</f>
        <v>193</v>
      </c>
    </row>
    <row r="145" spans="1:5" x14ac:dyDescent="0.35">
      <c r="A145" t="s">
        <v>176</v>
      </c>
      <c r="B145">
        <f>Takeoff!I327</f>
        <v>386</v>
      </c>
    </row>
    <row r="146" spans="1:5" x14ac:dyDescent="0.35">
      <c r="A146" t="s">
        <v>229</v>
      </c>
      <c r="B146">
        <f>Takeoff!I328</f>
        <v>161</v>
      </c>
    </row>
    <row r="147" spans="1:5" x14ac:dyDescent="0.35">
      <c r="A147" t="s">
        <v>177</v>
      </c>
      <c r="B147">
        <f>Takeoff!I329</f>
        <v>455</v>
      </c>
    </row>
    <row r="148" spans="1:5" x14ac:dyDescent="0.35">
      <c r="A148" t="s">
        <v>178</v>
      </c>
      <c r="B148">
        <f>Takeoff!I330</f>
        <v>446</v>
      </c>
    </row>
    <row r="149" spans="1:5" x14ac:dyDescent="0.35">
      <c r="A149" t="s">
        <v>179</v>
      </c>
      <c r="B149">
        <f>Takeoff!I331</f>
        <v>161</v>
      </c>
    </row>
    <row r="150" spans="1:5" x14ac:dyDescent="0.35">
      <c r="A150" t="s">
        <v>231</v>
      </c>
      <c r="B150">
        <f>Takeoff!I332</f>
        <v>14325</v>
      </c>
      <c r="D150" s="5" t="s">
        <v>39</v>
      </c>
      <c r="E150">
        <f>B150*8</f>
        <v>114600</v>
      </c>
    </row>
    <row r="151" spans="1:5" x14ac:dyDescent="0.35">
      <c r="A151" t="s">
        <v>242</v>
      </c>
      <c r="B151">
        <f>Takeoff!I333</f>
        <v>1910</v>
      </c>
      <c r="D151" s="5" t="s">
        <v>23</v>
      </c>
      <c r="E151">
        <f>B151*40</f>
        <v>76400</v>
      </c>
    </row>
    <row r="152" spans="1:5" x14ac:dyDescent="0.35">
      <c r="A152" t="s">
        <v>32</v>
      </c>
      <c r="B152">
        <f>Takeoff!I334</f>
        <v>469</v>
      </c>
    </row>
    <row r="153" spans="1:5" x14ac:dyDescent="0.35">
      <c r="A153" t="s">
        <v>235</v>
      </c>
      <c r="B153">
        <f>Takeoff!I335</f>
        <v>98</v>
      </c>
    </row>
    <row r="154" spans="1:5" x14ac:dyDescent="0.35">
      <c r="A154" t="s">
        <v>232</v>
      </c>
      <c r="B154">
        <f>Takeoff!I336</f>
        <v>0</v>
      </c>
    </row>
    <row r="155" spans="1:5" x14ac:dyDescent="0.35">
      <c r="A155" t="s">
        <v>233</v>
      </c>
      <c r="B155">
        <f>Takeoff!I337</f>
        <v>1230</v>
      </c>
    </row>
    <row r="156" spans="1:5" x14ac:dyDescent="0.35">
      <c r="A156" t="s">
        <v>234</v>
      </c>
      <c r="B156">
        <f>Takeoff!I338</f>
        <v>36</v>
      </c>
    </row>
    <row r="157" spans="1:5" x14ac:dyDescent="0.35">
      <c r="A157" t="s">
        <v>199</v>
      </c>
      <c r="B157">
        <f>Takeoff!I339</f>
        <v>0</v>
      </c>
    </row>
    <row r="158" spans="1:5" x14ac:dyDescent="0.35">
      <c r="A158" t="s">
        <v>200</v>
      </c>
      <c r="B158">
        <f>Takeoff!I340</f>
        <v>4942</v>
      </c>
    </row>
    <row r="159" spans="1:5" x14ac:dyDescent="0.35">
      <c r="A159" t="s">
        <v>201</v>
      </c>
      <c r="B159">
        <f>Takeoff!I341</f>
        <v>0</v>
      </c>
    </row>
    <row r="160" spans="1:5" x14ac:dyDescent="0.35">
      <c r="A160" t="s">
        <v>202</v>
      </c>
      <c r="B160">
        <f>Takeoff!I342</f>
        <v>0</v>
      </c>
    </row>
    <row r="161" spans="1:2" x14ac:dyDescent="0.35">
      <c r="A161" t="s">
        <v>203</v>
      </c>
      <c r="B161">
        <f>Takeoff!I343</f>
        <v>1175</v>
      </c>
    </row>
    <row r="162" spans="1:2" x14ac:dyDescent="0.35">
      <c r="A162" t="s">
        <v>204</v>
      </c>
      <c r="B162">
        <f>Takeoff!I344</f>
        <v>0</v>
      </c>
    </row>
    <row r="163" spans="1:2" x14ac:dyDescent="0.35">
      <c r="A163" t="s">
        <v>205</v>
      </c>
      <c r="B163">
        <f>Takeoff!I345</f>
        <v>0</v>
      </c>
    </row>
    <row r="164" spans="1:2" x14ac:dyDescent="0.35">
      <c r="A164" t="s">
        <v>206</v>
      </c>
      <c r="B164">
        <f>Takeoff!I346</f>
        <v>1073</v>
      </c>
    </row>
    <row r="165" spans="1:2" x14ac:dyDescent="0.35">
      <c r="A165" t="s">
        <v>207</v>
      </c>
      <c r="B165">
        <f>Takeoff!I347</f>
        <v>1027</v>
      </c>
    </row>
    <row r="166" spans="1:2" x14ac:dyDescent="0.35">
      <c r="A166" t="s">
        <v>208</v>
      </c>
      <c r="B166">
        <f>Takeoff!I348</f>
        <v>5352</v>
      </c>
    </row>
    <row r="167" spans="1:2" x14ac:dyDescent="0.35">
      <c r="A167" t="s">
        <v>209</v>
      </c>
      <c r="B167">
        <f>Takeoff!I349</f>
        <v>84</v>
      </c>
    </row>
    <row r="168" spans="1:2" x14ac:dyDescent="0.35">
      <c r="A168" t="s">
        <v>210</v>
      </c>
      <c r="B168">
        <f>Takeoff!I350</f>
        <v>313</v>
      </c>
    </row>
    <row r="169" spans="1:2" x14ac:dyDescent="0.35">
      <c r="A169" t="s">
        <v>211</v>
      </c>
      <c r="B169">
        <f>Takeoff!I351</f>
        <v>306</v>
      </c>
    </row>
    <row r="170" spans="1:2" x14ac:dyDescent="0.35">
      <c r="A170" t="s">
        <v>149</v>
      </c>
      <c r="B170">
        <f>Takeoff!I352</f>
        <v>474</v>
      </c>
    </row>
    <row r="171" spans="1:2" x14ac:dyDescent="0.35">
      <c r="A171" t="s">
        <v>31</v>
      </c>
      <c r="B171">
        <f>Takeoff!I353</f>
        <v>1435</v>
      </c>
    </row>
    <row r="172" spans="1:2" x14ac:dyDescent="0.35">
      <c r="A172" t="s">
        <v>96</v>
      </c>
      <c r="B172">
        <f>Takeoff!I354</f>
        <v>265</v>
      </c>
    </row>
    <row r="173" spans="1:2" x14ac:dyDescent="0.35">
      <c r="A173" t="s">
        <v>216</v>
      </c>
      <c r="B173">
        <f>Takeoff!I355</f>
        <v>303</v>
      </c>
    </row>
    <row r="174" spans="1:2" x14ac:dyDescent="0.35">
      <c r="A174" t="s">
        <v>213</v>
      </c>
      <c r="B174">
        <f>Takeoff!I356</f>
        <v>635</v>
      </c>
    </row>
    <row r="175" spans="1:2" x14ac:dyDescent="0.35">
      <c r="A175" t="s">
        <v>222</v>
      </c>
      <c r="B175">
        <f>Takeoff!I357</f>
        <v>9</v>
      </c>
    </row>
    <row r="176" spans="1:2" x14ac:dyDescent="0.35">
      <c r="A176" t="s">
        <v>215</v>
      </c>
      <c r="B176">
        <f>Takeoff!I358</f>
        <v>48</v>
      </c>
    </row>
    <row r="177" spans="1:4" x14ac:dyDescent="0.35">
      <c r="A177" t="s">
        <v>148</v>
      </c>
      <c r="B177">
        <f>Takeoff!I359</f>
        <v>1464</v>
      </c>
    </row>
    <row r="178" spans="1:4" x14ac:dyDescent="0.35">
      <c r="A178" t="s">
        <v>238</v>
      </c>
      <c r="B178">
        <f>Takeoff!I360</f>
        <v>229</v>
      </c>
    </row>
    <row r="179" spans="1:4" x14ac:dyDescent="0.35">
      <c r="A179" t="s">
        <v>240</v>
      </c>
      <c r="B179">
        <f>Takeoff!I361</f>
        <v>258</v>
      </c>
    </row>
    <row r="180" spans="1:4" x14ac:dyDescent="0.35">
      <c r="A180" t="s">
        <v>125</v>
      </c>
      <c r="B180">
        <f>Takeoff!I362</f>
        <v>592</v>
      </c>
    </row>
    <row r="181" spans="1:4" x14ac:dyDescent="0.35">
      <c r="A181" t="s">
        <v>236</v>
      </c>
      <c r="B181">
        <f>Takeoff!I363</f>
        <v>99</v>
      </c>
    </row>
    <row r="183" spans="1:4" x14ac:dyDescent="0.35">
      <c r="A183" s="4" t="s">
        <v>35</v>
      </c>
    </row>
    <row r="184" spans="1:4" x14ac:dyDescent="0.35">
      <c r="A184" s="1" t="s">
        <v>21</v>
      </c>
      <c r="B184" s="1" t="s">
        <v>40</v>
      </c>
      <c r="C184" s="1"/>
      <c r="D184" s="2" t="s">
        <v>0</v>
      </c>
    </row>
    <row r="185" spans="1:4" x14ac:dyDescent="0.35">
      <c r="A185" t="s">
        <v>36</v>
      </c>
      <c r="B185">
        <f>Takeoff!I367</f>
        <v>0</v>
      </c>
    </row>
    <row r="186" spans="1:4" x14ac:dyDescent="0.35">
      <c r="A186" t="s">
        <v>97</v>
      </c>
      <c r="B186">
        <f>Takeoff!I368</f>
        <v>1257</v>
      </c>
    </row>
    <row r="187" spans="1:4" x14ac:dyDescent="0.35">
      <c r="A187" t="s">
        <v>138</v>
      </c>
      <c r="B187">
        <f>Takeoff!I369</f>
        <v>375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816D5A-44A8-4DB6-8C6C-C63778AFE2C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Takeoff</vt:lpstr>
      <vt:lpstr>Project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jrohlf</dc:creator>
  <cp:lastModifiedBy>Jason Rohlf</cp:lastModifiedBy>
  <cp:lastPrinted>2018-05-01T03:58:53Z</cp:lastPrinted>
  <dcterms:created xsi:type="dcterms:W3CDTF">2017-02-21T03:30:06Z</dcterms:created>
  <dcterms:modified xsi:type="dcterms:W3CDTF">2023-05-22T17:43:52Z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{D7816D5A-44A8-4DB6-8C6C-C63778AFE2CF}</vt:lpwstr>
  </property>
</Properties>
</file>