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My Drive\CO Estimating\"/>
    </mc:Choice>
  </mc:AlternateContent>
  <xr:revisionPtr revIDLastSave="0" documentId="13_ncr:1_{7A24E7D5-0C4D-4C77-AD0E-599DB56B56AE}" xr6:coauthVersionLast="47" xr6:coauthVersionMax="47" xr10:uidLastSave="{00000000-0000-0000-0000-000000000000}"/>
  <bookViews>
    <workbookView xWindow="2630" yWindow="1210" windowWidth="21560" windowHeight="19620" xr2:uid="{B741D9BF-A165-49DF-8A2E-60497B5495A1}"/>
  </bookViews>
  <sheets>
    <sheet name="Takeoff" sheetId="5" r:id="rId1"/>
    <sheet name="Project Totals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17" i="6" l="1"/>
  <c r="B118" i="6"/>
  <c r="B119" i="6"/>
  <c r="B120" i="6"/>
  <c r="B121" i="6"/>
  <c r="E121" i="6" s="1"/>
  <c r="B122" i="6"/>
  <c r="E122" i="6" s="1"/>
  <c r="E123" i="6" s="1"/>
  <c r="B123" i="6"/>
  <c r="B124" i="6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06" i="6"/>
  <c r="B107" i="6"/>
  <c r="B108" i="6"/>
  <c r="B109" i="6"/>
  <c r="B110" i="6"/>
  <c r="B111" i="6"/>
  <c r="B112" i="6"/>
  <c r="B105" i="6"/>
  <c r="B103" i="6"/>
  <c r="B104" i="6"/>
  <c r="B100" i="6"/>
  <c r="B95" i="6"/>
  <c r="B94" i="6"/>
  <c r="B93" i="6"/>
  <c r="B96" i="6"/>
  <c r="B97" i="6"/>
  <c r="B98" i="6"/>
  <c r="B99" i="6"/>
  <c r="B101" i="6"/>
  <c r="B102" i="6"/>
  <c r="B92" i="6"/>
  <c r="B82" i="6"/>
  <c r="B87" i="6"/>
  <c r="B88" i="6"/>
  <c r="B169" i="5"/>
  <c r="B35" i="6"/>
  <c r="B36" i="6"/>
  <c r="B37" i="6"/>
  <c r="B38" i="6"/>
  <c r="B39" i="6"/>
  <c r="B40" i="6"/>
  <c r="B41" i="6"/>
  <c r="B42" i="6"/>
  <c r="B34" i="6"/>
  <c r="B28" i="6"/>
  <c r="B23" i="6"/>
  <c r="B21" i="6"/>
  <c r="B27" i="6"/>
  <c r="B66" i="6"/>
  <c r="B81" i="6"/>
  <c r="B67" i="6"/>
  <c r="B70" i="6"/>
  <c r="B74" i="6"/>
  <c r="B62" i="6"/>
  <c r="E62" i="6" s="1"/>
  <c r="B60" i="6"/>
  <c r="B59" i="6"/>
  <c r="B58" i="6"/>
  <c r="B57" i="6"/>
  <c r="B55" i="6"/>
  <c r="B52" i="6"/>
  <c r="B53" i="6"/>
  <c r="B51" i="6"/>
  <c r="B49" i="6"/>
  <c r="B44" i="6"/>
  <c r="B45" i="6"/>
  <c r="B46" i="6"/>
  <c r="B47" i="6"/>
  <c r="B48" i="6"/>
  <c r="B43" i="6"/>
  <c r="B64" i="6"/>
  <c r="B65" i="6"/>
  <c r="B73" i="6"/>
  <c r="B63" i="6"/>
  <c r="E63" i="6" s="1"/>
  <c r="B50" i="6"/>
  <c r="B54" i="6"/>
  <c r="B56" i="6"/>
  <c r="B61" i="6"/>
  <c r="B68" i="6"/>
  <c r="B69" i="6"/>
  <c r="B71" i="6"/>
  <c r="B72" i="6"/>
  <c r="B77" i="6"/>
  <c r="B75" i="6"/>
  <c r="B79" i="6"/>
  <c r="B80" i="6"/>
  <c r="B78" i="6"/>
  <c r="B18" i="6"/>
  <c r="B188" i="5"/>
  <c r="B189" i="5"/>
  <c r="B184" i="5"/>
  <c r="B183" i="5"/>
  <c r="B182" i="5"/>
  <c r="B181" i="5"/>
  <c r="E50" i="6" l="1"/>
  <c r="E65" i="6"/>
  <c r="E79" i="6"/>
  <c r="E80" i="6" s="1"/>
  <c r="B86" i="6" l="1"/>
  <c r="B84" i="6"/>
  <c r="B83" i="6"/>
  <c r="B85" i="6"/>
  <c r="B33" i="6"/>
  <c r="B17" i="6"/>
  <c r="B16" i="6"/>
  <c r="B14" i="6"/>
  <c r="B15" i="6"/>
  <c r="B13" i="6"/>
  <c r="B12" i="6"/>
  <c r="B11" i="6"/>
  <c r="E18" i="6" l="1"/>
  <c r="E68" i="6"/>
  <c r="B10" i="6" l="1"/>
  <c r="B9" i="6"/>
  <c r="B116" i="6" l="1"/>
  <c r="E31" i="6" l="1"/>
  <c r="E22" i="6"/>
  <c r="E27" i="6"/>
  <c r="E14" i="6" l="1"/>
  <c r="E76" i="6" l="1"/>
  <c r="E77" i="6" s="1"/>
</calcChain>
</file>

<file path=xl/sharedStrings.xml><?xml version="1.0" encoding="utf-8"?>
<sst xmlns="http://schemas.openxmlformats.org/spreadsheetml/2006/main" count="354" uniqueCount="175">
  <si>
    <t>Notes</t>
  </si>
  <si>
    <t>Qty</t>
  </si>
  <si>
    <t>2x6-12 Treated</t>
  </si>
  <si>
    <t>2x6-14 Treated</t>
  </si>
  <si>
    <t>2x6-16 Treated</t>
  </si>
  <si>
    <t>Material</t>
  </si>
  <si>
    <t>Framing Materials</t>
  </si>
  <si>
    <t>Simpson and Hardware</t>
  </si>
  <si>
    <t xml:space="preserve">2x6 Treated LF = </t>
  </si>
  <si>
    <t>Roof Framing</t>
  </si>
  <si>
    <t>2x10-12 #2 Hem Fir</t>
  </si>
  <si>
    <t xml:space="preserve">2x10 #2 Hem Fir LF = </t>
  </si>
  <si>
    <t>5-1/2"x50' Sill Seal</t>
  </si>
  <si>
    <t>2x6-16' #2 Hem Fir</t>
  </si>
  <si>
    <t>2x6-14' #2 Hem Fir</t>
  </si>
  <si>
    <t>2x6-12' #2 Hem Fir</t>
  </si>
  <si>
    <t>2x4-16 #2 Hem Fir</t>
  </si>
  <si>
    <t>2x4-14 #2 Hem Fir</t>
  </si>
  <si>
    <t>2x4-12 #2 Hem Fir</t>
  </si>
  <si>
    <t xml:space="preserve">2x4 #2 HF LF = </t>
  </si>
  <si>
    <t xml:space="preserve">2x6 #2 HF LF = </t>
  </si>
  <si>
    <t>Main Level Wall Framing</t>
  </si>
  <si>
    <t>Main Level Floor Framing</t>
  </si>
  <si>
    <t>4x8-3/4" T&amp;G OSB</t>
  </si>
  <si>
    <t>Quart Floor Adhesive</t>
  </si>
  <si>
    <t>2x10-14 #2 Hem Fir</t>
  </si>
  <si>
    <t>2x10-16 #2 Hem Fir</t>
  </si>
  <si>
    <t>2x10-10 #2 Hem Fir</t>
  </si>
  <si>
    <t>2x10-8 #2 Hem Fir</t>
  </si>
  <si>
    <t>2x12-8 #2 Hem Fir</t>
  </si>
  <si>
    <t>11-7/8"x8' LVL</t>
  </si>
  <si>
    <t>2x8-8 #2 Hem Fir</t>
  </si>
  <si>
    <t>2x8-10 #2 Hem Fir</t>
  </si>
  <si>
    <t>2x8-12 #2 Hem Fir</t>
  </si>
  <si>
    <t>2x8-14 #2 Hem Fir</t>
  </si>
  <si>
    <t>2x8-16 #2 Hem Fir</t>
  </si>
  <si>
    <t>2x12-12' #2 Hem Fir</t>
  </si>
  <si>
    <t xml:space="preserve">4x8-15/32" OSB </t>
  </si>
  <si>
    <t>Exterior Finish</t>
  </si>
  <si>
    <t>Stone Flashing - 10'</t>
  </si>
  <si>
    <t>2x12-10 #2 Hem Fir</t>
  </si>
  <si>
    <t>2x4-104 5/8" Hem Fir Stud</t>
  </si>
  <si>
    <t>2x6-104 5/8" Hem Fir Stud</t>
  </si>
  <si>
    <t xml:space="preserve">2x8 #2 Hem Fir LF = </t>
  </si>
  <si>
    <t xml:space="preserve">2x12 #2 Hem Fir LF = </t>
  </si>
  <si>
    <t xml:space="preserve">11-7/8" TJI 210 LF = </t>
  </si>
  <si>
    <t xml:space="preserve">11-7/8" LSL LF = </t>
  </si>
  <si>
    <t xml:space="preserve">11-7/8" LVL LF = </t>
  </si>
  <si>
    <t>2x12-14' #2 Hem Fir</t>
  </si>
  <si>
    <t>2x12-16' #2 Hem Fir</t>
  </si>
  <si>
    <t>1-1/8"x11-7/8"x24' LSL Rim</t>
  </si>
  <si>
    <t>11-7/8"x17' LVL</t>
  </si>
  <si>
    <t>11-7/8"x4' LVL</t>
  </si>
  <si>
    <t>2nd Level Floor</t>
  </si>
  <si>
    <t>IUS2.06/11.88 Hanger</t>
  </si>
  <si>
    <t>2x8-16' #2 Hem Fir</t>
  </si>
  <si>
    <t>2x8-12' #2 Hem Fir</t>
  </si>
  <si>
    <t>11-7/8"x13' TJI 210</t>
  </si>
  <si>
    <t>2nd Level Wall Framing</t>
  </si>
  <si>
    <t>4x8-7/16" OSB</t>
  </si>
  <si>
    <t xml:space="preserve">4x8-7/16" OSB </t>
  </si>
  <si>
    <t>PSCL 15/32 Plywood Clips - 250/box</t>
  </si>
  <si>
    <t>9"x75' Flex Tape</t>
  </si>
  <si>
    <t>6"x75' Flashing Tape</t>
  </si>
  <si>
    <t>10'x150' Tyvek Housewrap</t>
  </si>
  <si>
    <t>2"x65 yd. Tyvek Tape</t>
  </si>
  <si>
    <t>2x4-92 5/8" Hem Fir Stud</t>
  </si>
  <si>
    <t>2x6-92 5/8" Hem Fir Stud</t>
  </si>
  <si>
    <t>HU412 Hanger</t>
  </si>
  <si>
    <t>11-7/8"x11' TJI 210</t>
  </si>
  <si>
    <t>3-5/8" Ledger Lok (each)</t>
  </si>
  <si>
    <t>11-7/8"x18' TJI 210</t>
  </si>
  <si>
    <t xml:space="preserve">4x8-9/16" OSB </t>
  </si>
  <si>
    <t>PSCL 9/16 Plywood Clips - 250/box</t>
  </si>
  <si>
    <t>2x10-16 DAK Facia</t>
  </si>
  <si>
    <t xml:space="preserve">1x6-16 TruExterior T&amp;G ShipLap Nickle Gap </t>
  </si>
  <si>
    <t>2" x 8' Soffit Vent</t>
  </si>
  <si>
    <t>Shiplap Siding SF =</t>
  </si>
  <si>
    <t>2x10-12 Treated</t>
  </si>
  <si>
    <t>2x10-14 Treated</t>
  </si>
  <si>
    <t>2x10-16 Treated</t>
  </si>
  <si>
    <t>9-1/4"x50' Sill Seal</t>
  </si>
  <si>
    <t>April 16, 2025</t>
  </si>
  <si>
    <t>11-7/8"x6' LVL</t>
  </si>
  <si>
    <t>11-7/8"x15' LVL</t>
  </si>
  <si>
    <t>11-7/8"x7' LVL</t>
  </si>
  <si>
    <t>ABU1212 Post Base</t>
  </si>
  <si>
    <t>ITS2.06/11.88 Hanger</t>
  </si>
  <si>
    <t>LUS210 Hanger</t>
  </si>
  <si>
    <t>LB210 Hanger</t>
  </si>
  <si>
    <t>MIU4.28/11 Hanger</t>
  </si>
  <si>
    <t>BA4.12/11.88 Hanger</t>
  </si>
  <si>
    <t>BA3.56/11.88 Hanger</t>
  </si>
  <si>
    <t>LSU4.12 Skewable Hanger</t>
  </si>
  <si>
    <t>LSSR2.1 Skewable Hanger</t>
  </si>
  <si>
    <t>11-7/8"x6' TJI 210</t>
  </si>
  <si>
    <t>11-7/8"x12' TJI 210</t>
  </si>
  <si>
    <t>11-7/8"x9' TJI 210</t>
  </si>
  <si>
    <t>11-7/8"x14' TJI 210</t>
  </si>
  <si>
    <t>11-7/8"x35' TJI 210</t>
  </si>
  <si>
    <t>11-7/8"x20' TJI 210</t>
  </si>
  <si>
    <t>11-7/8"x19' TJI 210</t>
  </si>
  <si>
    <t>11-7/8"x17' TJI 210</t>
  </si>
  <si>
    <t>11-7/8"x16' TJI 210</t>
  </si>
  <si>
    <t>11-7/8"x15' TJI 210</t>
  </si>
  <si>
    <t>11-7/8"x10' TJI 210</t>
  </si>
  <si>
    <t>11-7/8"x8' TJI 210</t>
  </si>
  <si>
    <t>11-7/8"x7' TJI 210</t>
  </si>
  <si>
    <t>11-7/8"x22' TJI 210</t>
  </si>
  <si>
    <t>12x12-10' #1 Doug Fir</t>
  </si>
  <si>
    <t>SDWC15600 Structural Screw</t>
  </si>
  <si>
    <t>8x12-22' #1 Doug Fir</t>
  </si>
  <si>
    <t>8x12-20' #1 Doug Fir</t>
  </si>
  <si>
    <t>8x12-14' #1 Doug Fir</t>
  </si>
  <si>
    <t>L30 Framing Angle</t>
  </si>
  <si>
    <t>8x14-10' #1 Doug Fir</t>
  </si>
  <si>
    <t>A35 Framing Angle</t>
  </si>
  <si>
    <t>11-7/8"x23' TJI 210</t>
  </si>
  <si>
    <t>MIU3.56/11.88 Hanger</t>
  </si>
  <si>
    <t>1-3/4"x9-1/2"x7' LVL</t>
  </si>
  <si>
    <t>1-3/4"x9-1/2"x9' LVL</t>
  </si>
  <si>
    <t>1-3/4"x11-7/8"x22' LVL</t>
  </si>
  <si>
    <t>9-1/2"x10' LVL</t>
  </si>
  <si>
    <t>8x12-18' #1 Doug Fir</t>
  </si>
  <si>
    <t>6x6-8' #1 Doug Fir</t>
  </si>
  <si>
    <t>4/4x2-1/2x16 DAK Exterior Trim</t>
  </si>
  <si>
    <t>4/4x3-1/2x16 DAK Exterior Trim</t>
  </si>
  <si>
    <t>4/4x5-1/2x16 DAK Exterior Trim</t>
  </si>
  <si>
    <t>4/4x7-1/4x16 DAK Exterior Trim</t>
  </si>
  <si>
    <t>4/4x9-1/4x16 DAK Exterior Trim</t>
  </si>
  <si>
    <t>4/4x11-1/4x16 DAK Exterior Trim</t>
  </si>
  <si>
    <t>5/4x3-1/2x16 DAK Exterior Trim</t>
  </si>
  <si>
    <t>5/4x5-1/2x16 DAK Exterior Trim</t>
  </si>
  <si>
    <t>5/4x7-1/4x16 DAK Exterior Trim</t>
  </si>
  <si>
    <t>5/4x9-1/4x16 DAK Exterior Trim</t>
  </si>
  <si>
    <t>5/4x11-1/4x16 DAK Exterior Trim</t>
  </si>
  <si>
    <t>1-1/2"x1-1/2x16 DAK Exterior Trim</t>
  </si>
  <si>
    <t>1-1/2"x3-1/2x16 DAK Exterior Trim</t>
  </si>
  <si>
    <t>1-1/2"x5-1/2x16 DAK Exterior Trim</t>
  </si>
  <si>
    <t>1-1/2"x7-1/4x16 DAK Exterior Trim</t>
  </si>
  <si>
    <t>1-1/2"x9-1/4x16 DAK Exterior Trim</t>
  </si>
  <si>
    <t>1-1/2"x11-1/4x16 DAK Exterior Trim</t>
  </si>
  <si>
    <t>9'x150' Tyvek Housewrap</t>
  </si>
  <si>
    <t>1x8-12 Vertical Siding</t>
  </si>
  <si>
    <t>1-1/2"x10' Z Flashing</t>
  </si>
  <si>
    <t>STHD14 Hold Down</t>
  </si>
  <si>
    <t>Includes siding, soffit and porch ceilings</t>
  </si>
  <si>
    <t>1-3/4x5-1/2"x20' LVL</t>
  </si>
  <si>
    <t>8" Timber Lok</t>
  </si>
  <si>
    <t>10" Timber Lok</t>
  </si>
  <si>
    <t>4x4x12' #1 Doug Fir</t>
  </si>
  <si>
    <t>4x6-8' #1 Doug Fir</t>
  </si>
  <si>
    <t>11-7/8" TJI 210 LF</t>
  </si>
  <si>
    <t>blocking</t>
  </si>
  <si>
    <t>A35 Faming Angle</t>
  </si>
  <si>
    <t>4x10-7/16" OSB</t>
  </si>
  <si>
    <t>Stair Stringer</t>
  </si>
  <si>
    <t>1-3/4"x14"x20' LSL</t>
  </si>
  <si>
    <t>12"x12' Stair Tread</t>
  </si>
  <si>
    <t>1x8-12' #2 Pine</t>
  </si>
  <si>
    <t>stair riser</t>
  </si>
  <si>
    <t xml:space="preserve">2x10 Treated LF = </t>
  </si>
  <si>
    <t>1-3/4"x11-7/8"x17' LVL</t>
  </si>
  <si>
    <t>1-3/4"x11-7/8"x15' LVL</t>
  </si>
  <si>
    <t>1-3/4"x11-7/8"x7' LVL</t>
  </si>
  <si>
    <t>1-3/4"x11-7/8"x6' LVL</t>
  </si>
  <si>
    <t>1-3/4"x11-7/8"x4' LVL</t>
  </si>
  <si>
    <t>1-3/4"x11-7/8"x8' LVL</t>
  </si>
  <si>
    <t>Quantity of all 16' =</t>
  </si>
  <si>
    <t xml:space="preserve">9-1/2" LVL LF = </t>
  </si>
  <si>
    <t>1-3/4"x9-1/2"x10' LVL</t>
  </si>
  <si>
    <t xml:space="preserve">5-1/2" LVL LF = </t>
  </si>
  <si>
    <t>Vertical Siding SF</t>
  </si>
  <si>
    <t>Quantity if changing vertical to 1x6-12 =</t>
  </si>
  <si>
    <t>Set of plans dated 03.25.2025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</si>
</sst>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190"/>
  <sheetViews>
    <sheetView tabSelected="1" workbookViewId="0">
      <selection activeCell="E19" sqref="E19"/>
    </sheetView>
  </sheetViews>
  <sheetFormatPr defaultRowHeight="15" x14ac:dyDescent="0.25"/>
  <cols>
    <col min="1" max="1" width="52.7109375" bestFit="1" customWidth="1"/>
    <col min="2" max="2" width="7.42578125" customWidth="1"/>
    <col min="3" max="3" width="4.42578125" customWidth="1"/>
    <col min="4" max="4" width="41" customWidth="1"/>
  </cols>
  <sheetData>
    <row r="1" spans="1:4" x14ac:dyDescent="0.25">
      <c r="A1" s="4"/>
    </row>
    <row r="2" spans="1:4" x14ac:dyDescent="0.25">
      <c r="A2" s="4"/>
      <c r="D2" s="6" t="s">
        <v>82</v>
      </c>
    </row>
    <row r="3" spans="1:4" x14ac:dyDescent="0.25">
      <c r="A3" s="4"/>
      <c r="D3" s="6"/>
    </row>
    <row r="4" spans="1:4" x14ac:dyDescent="0.25">
      <c r="A4" s="4"/>
    </row>
    <row r="5" spans="1:4" x14ac:dyDescent="0.25">
      <c r="A5" s="4" t="s">
        <v>174</v>
      </c>
    </row>
    <row r="6" spans="1:4" x14ac:dyDescent="0.25">
      <c r="A6" s="4"/>
    </row>
    <row r="7" spans="1:4" x14ac:dyDescent="0.25">
      <c r="B7" s="5"/>
    </row>
    <row r="8" spans="1:4" x14ac:dyDescent="0.25">
      <c r="A8" s="4" t="s">
        <v>22</v>
      </c>
    </row>
    <row r="9" spans="1:4" x14ac:dyDescent="0.25">
      <c r="A9" s="1" t="s">
        <v>5</v>
      </c>
      <c r="B9" s="3" t="s">
        <v>1</v>
      </c>
      <c r="C9" s="1"/>
      <c r="D9" s="2" t="s">
        <v>0</v>
      </c>
    </row>
    <row r="10" spans="1:4" x14ac:dyDescent="0.25">
      <c r="A10" t="s">
        <v>18</v>
      </c>
      <c r="B10" s="5"/>
    </row>
    <row r="11" spans="1:4" x14ac:dyDescent="0.25">
      <c r="A11" t="s">
        <v>17</v>
      </c>
      <c r="B11" s="5"/>
    </row>
    <row r="12" spans="1:4" x14ac:dyDescent="0.25">
      <c r="A12" t="s">
        <v>16</v>
      </c>
      <c r="B12" s="5"/>
    </row>
    <row r="13" spans="1:4" x14ac:dyDescent="0.25">
      <c r="A13" t="s">
        <v>26</v>
      </c>
      <c r="B13" s="5">
        <v>1</v>
      </c>
    </row>
    <row r="14" spans="1:4" x14ac:dyDescent="0.25">
      <c r="A14" t="s">
        <v>152</v>
      </c>
      <c r="B14" s="5">
        <v>72</v>
      </c>
      <c r="D14" t="s">
        <v>153</v>
      </c>
    </row>
    <row r="15" spans="1:4" x14ac:dyDescent="0.25">
      <c r="A15" t="s">
        <v>95</v>
      </c>
      <c r="B15" s="5">
        <v>13</v>
      </c>
    </row>
    <row r="16" spans="1:4" x14ac:dyDescent="0.25">
      <c r="A16" t="s">
        <v>107</v>
      </c>
      <c r="B16" s="5">
        <v>4</v>
      </c>
    </row>
    <row r="17" spans="1:2" x14ac:dyDescent="0.25">
      <c r="A17" t="s">
        <v>106</v>
      </c>
      <c r="B17" s="5">
        <v>1</v>
      </c>
    </row>
    <row r="18" spans="1:2" x14ac:dyDescent="0.25">
      <c r="A18" t="s">
        <v>97</v>
      </c>
      <c r="B18" s="5">
        <v>2</v>
      </c>
    </row>
    <row r="19" spans="1:2" x14ac:dyDescent="0.25">
      <c r="A19" t="s">
        <v>105</v>
      </c>
      <c r="B19" s="5">
        <v>1</v>
      </c>
    </row>
    <row r="20" spans="1:2" x14ac:dyDescent="0.25">
      <c r="A20" t="s">
        <v>96</v>
      </c>
      <c r="B20" s="5">
        <v>3</v>
      </c>
    </row>
    <row r="21" spans="1:2" x14ac:dyDescent="0.25">
      <c r="A21" t="s">
        <v>57</v>
      </c>
      <c r="B21" s="5">
        <v>6</v>
      </c>
    </row>
    <row r="22" spans="1:2" x14ac:dyDescent="0.25">
      <c r="A22" t="s">
        <v>98</v>
      </c>
      <c r="B22" s="5">
        <v>3</v>
      </c>
    </row>
    <row r="23" spans="1:2" x14ac:dyDescent="0.25">
      <c r="A23" t="s">
        <v>104</v>
      </c>
      <c r="B23" s="5">
        <v>1</v>
      </c>
    </row>
    <row r="24" spans="1:2" x14ac:dyDescent="0.25">
      <c r="A24" t="s">
        <v>103</v>
      </c>
      <c r="B24" s="5">
        <v>1</v>
      </c>
    </row>
    <row r="25" spans="1:2" x14ac:dyDescent="0.25">
      <c r="A25" t="s">
        <v>102</v>
      </c>
      <c r="B25" s="5">
        <v>6</v>
      </c>
    </row>
    <row r="26" spans="1:2" x14ac:dyDescent="0.25">
      <c r="A26" t="s">
        <v>71</v>
      </c>
      <c r="B26" s="5">
        <v>10</v>
      </c>
    </row>
    <row r="27" spans="1:2" x14ac:dyDescent="0.25">
      <c r="A27" t="s">
        <v>101</v>
      </c>
      <c r="B27" s="5">
        <v>1</v>
      </c>
    </row>
    <row r="28" spans="1:2" x14ac:dyDescent="0.25">
      <c r="A28" t="s">
        <v>100</v>
      </c>
      <c r="B28" s="5">
        <v>6</v>
      </c>
    </row>
    <row r="29" spans="1:2" x14ac:dyDescent="0.25">
      <c r="A29" t="s">
        <v>99</v>
      </c>
      <c r="B29" s="5">
        <v>11</v>
      </c>
    </row>
    <row r="30" spans="1:2" x14ac:dyDescent="0.25">
      <c r="A30" t="s">
        <v>50</v>
      </c>
      <c r="B30" s="5">
        <v>1</v>
      </c>
    </row>
    <row r="31" spans="1:2" x14ac:dyDescent="0.25">
      <c r="A31" t="s">
        <v>83</v>
      </c>
      <c r="B31" s="5">
        <v>4</v>
      </c>
    </row>
    <row r="32" spans="1:2" x14ac:dyDescent="0.25">
      <c r="A32" t="s">
        <v>85</v>
      </c>
      <c r="B32" s="5">
        <v>3</v>
      </c>
    </row>
    <row r="33" spans="1:2" x14ac:dyDescent="0.25">
      <c r="A33" t="s">
        <v>84</v>
      </c>
      <c r="B33" s="5">
        <v>4</v>
      </c>
    </row>
    <row r="34" spans="1:2" x14ac:dyDescent="0.25">
      <c r="A34" t="s">
        <v>51</v>
      </c>
      <c r="B34" s="5">
        <v>4</v>
      </c>
    </row>
    <row r="35" spans="1:2" x14ac:dyDescent="0.25">
      <c r="A35" t="s">
        <v>78</v>
      </c>
      <c r="B35" s="5">
        <v>5</v>
      </c>
    </row>
    <row r="36" spans="1:2" x14ac:dyDescent="0.25">
      <c r="A36" t="s">
        <v>79</v>
      </c>
      <c r="B36" s="5">
        <v>5</v>
      </c>
    </row>
    <row r="37" spans="1:2" x14ac:dyDescent="0.25">
      <c r="A37" t="s">
        <v>80</v>
      </c>
      <c r="B37" s="5">
        <v>5</v>
      </c>
    </row>
    <row r="38" spans="1:2" x14ac:dyDescent="0.25">
      <c r="A38" t="s">
        <v>23</v>
      </c>
      <c r="B38" s="5">
        <v>57</v>
      </c>
    </row>
    <row r="39" spans="1:2" x14ac:dyDescent="0.25">
      <c r="A39" t="s">
        <v>24</v>
      </c>
      <c r="B39" s="5">
        <v>18</v>
      </c>
    </row>
    <row r="40" spans="1:2" x14ac:dyDescent="0.25">
      <c r="A40" t="s">
        <v>81</v>
      </c>
      <c r="B40" s="5">
        <v>4</v>
      </c>
    </row>
    <row r="41" spans="1:2" x14ac:dyDescent="0.25">
      <c r="A41" t="s">
        <v>88</v>
      </c>
      <c r="B41" s="5">
        <v>4</v>
      </c>
    </row>
    <row r="42" spans="1:2" x14ac:dyDescent="0.25">
      <c r="A42" t="s">
        <v>89</v>
      </c>
      <c r="B42" s="5">
        <v>4</v>
      </c>
    </row>
    <row r="43" spans="1:2" x14ac:dyDescent="0.25">
      <c r="A43" t="s">
        <v>54</v>
      </c>
      <c r="B43" s="5">
        <v>37</v>
      </c>
    </row>
    <row r="44" spans="1:2" x14ac:dyDescent="0.25">
      <c r="A44" t="s">
        <v>87</v>
      </c>
      <c r="B44" s="5">
        <v>70</v>
      </c>
    </row>
    <row r="45" spans="1:2" x14ac:dyDescent="0.25">
      <c r="A45" t="s">
        <v>90</v>
      </c>
      <c r="B45" s="5">
        <v>3</v>
      </c>
    </row>
    <row r="46" spans="1:2" x14ac:dyDescent="0.25">
      <c r="A46" t="s">
        <v>92</v>
      </c>
      <c r="B46" s="5">
        <v>6</v>
      </c>
    </row>
    <row r="47" spans="1:2" x14ac:dyDescent="0.25">
      <c r="A47" t="s">
        <v>91</v>
      </c>
      <c r="B47" s="5">
        <v>1</v>
      </c>
    </row>
    <row r="48" spans="1:2" x14ac:dyDescent="0.25">
      <c r="A48" t="s">
        <v>68</v>
      </c>
      <c r="B48" s="5">
        <v>2</v>
      </c>
    </row>
    <row r="49" spans="1:4" x14ac:dyDescent="0.25">
      <c r="A49" t="s">
        <v>94</v>
      </c>
      <c r="B49" s="5">
        <v>8</v>
      </c>
    </row>
    <row r="50" spans="1:4" x14ac:dyDescent="0.25">
      <c r="A50" t="s">
        <v>93</v>
      </c>
      <c r="B50" s="5">
        <v>2</v>
      </c>
    </row>
    <row r="51" spans="1:4" x14ac:dyDescent="0.25">
      <c r="A51" t="s">
        <v>145</v>
      </c>
      <c r="B51" s="5">
        <v>8</v>
      </c>
    </row>
    <row r="52" spans="1:4" x14ac:dyDescent="0.25">
      <c r="B52" s="5"/>
    </row>
    <row r="53" spans="1:4" x14ac:dyDescent="0.25">
      <c r="A53" s="4" t="s">
        <v>21</v>
      </c>
    </row>
    <row r="54" spans="1:4" x14ac:dyDescent="0.25">
      <c r="A54" s="1" t="s">
        <v>5</v>
      </c>
      <c r="B54" s="3" t="s">
        <v>1</v>
      </c>
      <c r="C54" s="1"/>
      <c r="D54" s="2" t="s">
        <v>0</v>
      </c>
    </row>
    <row r="55" spans="1:4" x14ac:dyDescent="0.25">
      <c r="A55" t="s">
        <v>41</v>
      </c>
      <c r="B55" s="5">
        <v>98</v>
      </c>
      <c r="C55" s="4"/>
      <c r="D55" s="4"/>
    </row>
    <row r="56" spans="1:4" x14ac:dyDescent="0.25">
      <c r="A56" t="s">
        <v>42</v>
      </c>
      <c r="B56" s="5">
        <v>276</v>
      </c>
      <c r="C56" s="4"/>
      <c r="D56" s="4"/>
    </row>
    <row r="57" spans="1:4" x14ac:dyDescent="0.25">
      <c r="A57" t="s">
        <v>18</v>
      </c>
      <c r="B57" s="5">
        <v>22</v>
      </c>
    </row>
    <row r="58" spans="1:4" x14ac:dyDescent="0.25">
      <c r="A58" t="s">
        <v>17</v>
      </c>
      <c r="B58" s="5">
        <v>22</v>
      </c>
    </row>
    <row r="59" spans="1:4" x14ac:dyDescent="0.25">
      <c r="A59" t="s">
        <v>16</v>
      </c>
      <c r="B59" s="5">
        <v>22</v>
      </c>
    </row>
    <row r="60" spans="1:4" x14ac:dyDescent="0.25">
      <c r="A60" t="s">
        <v>15</v>
      </c>
      <c r="B60" s="5">
        <v>38</v>
      </c>
    </row>
    <row r="61" spans="1:4" x14ac:dyDescent="0.25">
      <c r="A61" t="s">
        <v>14</v>
      </c>
      <c r="B61" s="5">
        <v>38</v>
      </c>
    </row>
    <row r="62" spans="1:4" x14ac:dyDescent="0.25">
      <c r="A62" t="s">
        <v>13</v>
      </c>
      <c r="B62" s="5">
        <v>38</v>
      </c>
    </row>
    <row r="63" spans="1:4" x14ac:dyDescent="0.25">
      <c r="A63" t="s">
        <v>25</v>
      </c>
      <c r="B63" s="5">
        <v>2</v>
      </c>
    </row>
    <row r="64" spans="1:4" x14ac:dyDescent="0.25">
      <c r="A64" t="s">
        <v>26</v>
      </c>
      <c r="B64" s="5">
        <v>4</v>
      </c>
    </row>
    <row r="65" spans="1:4" x14ac:dyDescent="0.25">
      <c r="A65" t="s">
        <v>36</v>
      </c>
      <c r="B65" s="5"/>
    </row>
    <row r="66" spans="1:4" x14ac:dyDescent="0.25">
      <c r="A66" t="s">
        <v>147</v>
      </c>
      <c r="B66" s="5">
        <v>34</v>
      </c>
    </row>
    <row r="67" spans="1:4" x14ac:dyDescent="0.25">
      <c r="A67" t="s">
        <v>119</v>
      </c>
      <c r="B67" s="5">
        <v>2</v>
      </c>
    </row>
    <row r="68" spans="1:4" x14ac:dyDescent="0.25">
      <c r="A68" t="s">
        <v>120</v>
      </c>
      <c r="B68" s="5">
        <v>6</v>
      </c>
    </row>
    <row r="69" spans="1:4" x14ac:dyDescent="0.25">
      <c r="A69" t="s">
        <v>121</v>
      </c>
      <c r="B69" s="5">
        <v>3</v>
      </c>
    </row>
    <row r="70" spans="1:4" x14ac:dyDescent="0.25">
      <c r="A70" t="s">
        <v>2</v>
      </c>
      <c r="B70" s="5">
        <v>2</v>
      </c>
    </row>
    <row r="71" spans="1:4" x14ac:dyDescent="0.25">
      <c r="A71" t="s">
        <v>4</v>
      </c>
      <c r="B71" s="5">
        <v>2</v>
      </c>
    </row>
    <row r="72" spans="1:4" x14ac:dyDescent="0.25">
      <c r="A72" t="s">
        <v>155</v>
      </c>
      <c r="B72" s="5">
        <v>76</v>
      </c>
    </row>
    <row r="73" spans="1:4" x14ac:dyDescent="0.25">
      <c r="A73" t="s">
        <v>12</v>
      </c>
      <c r="B73" s="5">
        <v>2</v>
      </c>
    </row>
    <row r="74" spans="1:4" x14ac:dyDescent="0.25">
      <c r="A74" t="s">
        <v>116</v>
      </c>
      <c r="B74" s="5">
        <v>25</v>
      </c>
    </row>
    <row r="75" spans="1:4" x14ac:dyDescent="0.25">
      <c r="B75" s="5"/>
    </row>
    <row r="76" spans="1:4" x14ac:dyDescent="0.25">
      <c r="A76" s="4" t="s">
        <v>53</v>
      </c>
    </row>
    <row r="77" spans="1:4" x14ac:dyDescent="0.25">
      <c r="A77" s="1" t="s">
        <v>5</v>
      </c>
      <c r="B77" s="3" t="s">
        <v>1</v>
      </c>
      <c r="C77" s="1"/>
      <c r="D77" s="2" t="s">
        <v>0</v>
      </c>
    </row>
    <row r="78" spans="1:4" x14ac:dyDescent="0.25">
      <c r="A78" t="s">
        <v>13</v>
      </c>
      <c r="B78" s="5">
        <v>5</v>
      </c>
      <c r="C78" s="4"/>
      <c r="D78" s="4"/>
    </row>
    <row r="79" spans="1:4" x14ac:dyDescent="0.25">
      <c r="A79" t="s">
        <v>56</v>
      </c>
      <c r="B79">
        <v>4</v>
      </c>
    </row>
    <row r="80" spans="1:4" x14ac:dyDescent="0.25">
      <c r="A80" t="s">
        <v>55</v>
      </c>
      <c r="B80">
        <v>1</v>
      </c>
    </row>
    <row r="81" spans="1:4" x14ac:dyDescent="0.25">
      <c r="A81" t="s">
        <v>49</v>
      </c>
      <c r="B81">
        <v>3</v>
      </c>
    </row>
    <row r="82" spans="1:4" x14ac:dyDescent="0.25">
      <c r="A82" t="s">
        <v>152</v>
      </c>
      <c r="B82" s="5"/>
      <c r="D82" t="s">
        <v>153</v>
      </c>
    </row>
    <row r="83" spans="1:4" x14ac:dyDescent="0.25">
      <c r="A83" t="s">
        <v>95</v>
      </c>
    </row>
    <row r="84" spans="1:4" x14ac:dyDescent="0.25">
      <c r="A84" t="s">
        <v>107</v>
      </c>
      <c r="B84">
        <v>1</v>
      </c>
    </row>
    <row r="85" spans="1:4" x14ac:dyDescent="0.25">
      <c r="A85" t="s">
        <v>106</v>
      </c>
    </row>
    <row r="86" spans="1:4" x14ac:dyDescent="0.25">
      <c r="A86" t="s">
        <v>97</v>
      </c>
      <c r="B86">
        <v>2</v>
      </c>
    </row>
    <row r="87" spans="1:4" x14ac:dyDescent="0.25">
      <c r="A87" t="s">
        <v>105</v>
      </c>
    </row>
    <row r="88" spans="1:4" x14ac:dyDescent="0.25">
      <c r="A88" t="s">
        <v>69</v>
      </c>
      <c r="B88">
        <v>1</v>
      </c>
    </row>
    <row r="89" spans="1:4" x14ac:dyDescent="0.25">
      <c r="A89" t="s">
        <v>96</v>
      </c>
    </row>
    <row r="90" spans="1:4" x14ac:dyDescent="0.25">
      <c r="A90" t="s">
        <v>57</v>
      </c>
      <c r="B90">
        <v>1</v>
      </c>
    </row>
    <row r="91" spans="1:4" x14ac:dyDescent="0.25">
      <c r="A91" t="s">
        <v>98</v>
      </c>
    </row>
    <row r="92" spans="1:4" x14ac:dyDescent="0.25">
      <c r="A92" t="s">
        <v>104</v>
      </c>
      <c r="B92">
        <v>1</v>
      </c>
    </row>
    <row r="93" spans="1:4" x14ac:dyDescent="0.25">
      <c r="A93" t="s">
        <v>102</v>
      </c>
      <c r="B93">
        <v>15</v>
      </c>
    </row>
    <row r="94" spans="1:4" x14ac:dyDescent="0.25">
      <c r="A94" t="s">
        <v>101</v>
      </c>
      <c r="B94">
        <v>2</v>
      </c>
    </row>
    <row r="95" spans="1:4" x14ac:dyDescent="0.25">
      <c r="A95" t="s">
        <v>100</v>
      </c>
      <c r="B95">
        <v>13</v>
      </c>
    </row>
    <row r="96" spans="1:4" x14ac:dyDescent="0.25">
      <c r="A96" t="s">
        <v>108</v>
      </c>
      <c r="B96">
        <v>2</v>
      </c>
    </row>
    <row r="97" spans="1:4" x14ac:dyDescent="0.25">
      <c r="A97" t="s">
        <v>117</v>
      </c>
      <c r="B97">
        <v>1</v>
      </c>
    </row>
    <row r="98" spans="1:4" x14ac:dyDescent="0.25">
      <c r="A98" t="s">
        <v>157</v>
      </c>
      <c r="B98">
        <v>4</v>
      </c>
      <c r="D98" t="s">
        <v>156</v>
      </c>
    </row>
    <row r="99" spans="1:4" x14ac:dyDescent="0.25">
      <c r="A99" t="s">
        <v>50</v>
      </c>
      <c r="B99">
        <v>4</v>
      </c>
    </row>
    <row r="100" spans="1:4" x14ac:dyDescent="0.25">
      <c r="A100" t="s">
        <v>52</v>
      </c>
      <c r="B100">
        <v>2</v>
      </c>
    </row>
    <row r="101" spans="1:4" x14ac:dyDescent="0.25">
      <c r="A101" t="s">
        <v>30</v>
      </c>
      <c r="B101">
        <v>2</v>
      </c>
    </row>
    <row r="102" spans="1:4" x14ac:dyDescent="0.25">
      <c r="A102" t="s">
        <v>59</v>
      </c>
      <c r="B102">
        <v>2</v>
      </c>
    </row>
    <row r="103" spans="1:4" x14ac:dyDescent="0.25">
      <c r="A103" t="s">
        <v>23</v>
      </c>
      <c r="B103" s="5">
        <v>36</v>
      </c>
    </row>
    <row r="104" spans="1:4" x14ac:dyDescent="0.25">
      <c r="A104" t="s">
        <v>24</v>
      </c>
      <c r="B104" s="5">
        <v>12</v>
      </c>
    </row>
    <row r="105" spans="1:4" x14ac:dyDescent="0.25">
      <c r="A105" t="s">
        <v>158</v>
      </c>
      <c r="B105" s="5">
        <v>6</v>
      </c>
    </row>
    <row r="106" spans="1:4" x14ac:dyDescent="0.25">
      <c r="A106" t="s">
        <v>159</v>
      </c>
      <c r="B106" s="5">
        <v>6</v>
      </c>
      <c r="D106" t="s">
        <v>160</v>
      </c>
    </row>
    <row r="107" spans="1:4" x14ac:dyDescent="0.25">
      <c r="A107" t="s">
        <v>54</v>
      </c>
    </row>
    <row r="108" spans="1:4" x14ac:dyDescent="0.25">
      <c r="A108" t="s">
        <v>87</v>
      </c>
      <c r="B108">
        <v>22</v>
      </c>
    </row>
    <row r="109" spans="1:4" x14ac:dyDescent="0.25">
      <c r="A109" t="s">
        <v>94</v>
      </c>
      <c r="B109">
        <v>8</v>
      </c>
    </row>
    <row r="110" spans="1:4" x14ac:dyDescent="0.25">
      <c r="A110" t="s">
        <v>118</v>
      </c>
      <c r="B110">
        <v>1</v>
      </c>
    </row>
    <row r="113" spans="1:4" x14ac:dyDescent="0.25">
      <c r="A113" s="4" t="s">
        <v>58</v>
      </c>
    </row>
    <row r="114" spans="1:4" x14ac:dyDescent="0.25">
      <c r="A114" s="1" t="s">
        <v>5</v>
      </c>
      <c r="B114" s="3" t="s">
        <v>1</v>
      </c>
      <c r="C114" s="1"/>
      <c r="D114" s="2" t="s">
        <v>0</v>
      </c>
    </row>
    <row r="115" spans="1:4" x14ac:dyDescent="0.25">
      <c r="A115" t="s">
        <v>66</v>
      </c>
      <c r="B115" s="5">
        <v>129</v>
      </c>
      <c r="C115" s="4"/>
      <c r="D115" s="4"/>
    </row>
    <row r="116" spans="1:4" x14ac:dyDescent="0.25">
      <c r="A116" t="s">
        <v>67</v>
      </c>
      <c r="B116" s="5">
        <v>173</v>
      </c>
      <c r="C116" s="4"/>
      <c r="D116" s="4"/>
    </row>
    <row r="117" spans="1:4" x14ac:dyDescent="0.25">
      <c r="A117" t="s">
        <v>18</v>
      </c>
      <c r="B117" s="5">
        <v>20</v>
      </c>
    </row>
    <row r="118" spans="1:4" x14ac:dyDescent="0.25">
      <c r="A118" t="s">
        <v>17</v>
      </c>
      <c r="B118" s="5">
        <v>20</v>
      </c>
    </row>
    <row r="119" spans="1:4" x14ac:dyDescent="0.25">
      <c r="A119" t="s">
        <v>16</v>
      </c>
      <c r="B119" s="5">
        <v>20</v>
      </c>
    </row>
    <row r="120" spans="1:4" x14ac:dyDescent="0.25">
      <c r="A120" t="s">
        <v>15</v>
      </c>
      <c r="B120" s="5">
        <v>18</v>
      </c>
    </row>
    <row r="121" spans="1:4" x14ac:dyDescent="0.25">
      <c r="A121" t="s">
        <v>14</v>
      </c>
      <c r="B121" s="5">
        <v>18</v>
      </c>
    </row>
    <row r="122" spans="1:4" x14ac:dyDescent="0.25">
      <c r="A122" t="s">
        <v>13</v>
      </c>
      <c r="B122" s="5">
        <v>18</v>
      </c>
    </row>
    <row r="123" spans="1:4" x14ac:dyDescent="0.25">
      <c r="A123" t="s">
        <v>25</v>
      </c>
      <c r="B123" s="5">
        <v>3</v>
      </c>
    </row>
    <row r="124" spans="1:4" x14ac:dyDescent="0.25">
      <c r="A124" t="s">
        <v>26</v>
      </c>
      <c r="B124" s="5">
        <v>4</v>
      </c>
    </row>
    <row r="125" spans="1:4" x14ac:dyDescent="0.25">
      <c r="A125" t="s">
        <v>122</v>
      </c>
      <c r="B125" s="5">
        <v>4</v>
      </c>
    </row>
    <row r="126" spans="1:4" x14ac:dyDescent="0.25">
      <c r="A126" t="s">
        <v>59</v>
      </c>
      <c r="B126" s="5">
        <v>37</v>
      </c>
    </row>
    <row r="127" spans="1:4" x14ac:dyDescent="0.25">
      <c r="A127" t="s">
        <v>154</v>
      </c>
      <c r="B127" s="5">
        <v>25</v>
      </c>
    </row>
    <row r="128" spans="1:4" x14ac:dyDescent="0.25">
      <c r="B128" s="5"/>
    </row>
    <row r="129" spans="1:4" x14ac:dyDescent="0.25">
      <c r="A129" s="4" t="s">
        <v>9</v>
      </c>
    </row>
    <row r="130" spans="1:4" x14ac:dyDescent="0.25">
      <c r="A130" s="1" t="s">
        <v>5</v>
      </c>
      <c r="B130" s="3" t="s">
        <v>1</v>
      </c>
      <c r="C130" s="1"/>
      <c r="D130" s="2" t="s">
        <v>0</v>
      </c>
    </row>
    <row r="131" spans="1:4" x14ac:dyDescent="0.25">
      <c r="A131" t="s">
        <v>18</v>
      </c>
      <c r="B131">
        <v>33</v>
      </c>
    </row>
    <row r="132" spans="1:4" x14ac:dyDescent="0.25">
      <c r="A132" t="s">
        <v>17</v>
      </c>
      <c r="B132">
        <v>33</v>
      </c>
    </row>
    <row r="133" spans="1:4" x14ac:dyDescent="0.25">
      <c r="A133" t="s">
        <v>16</v>
      </c>
      <c r="B133">
        <v>35</v>
      </c>
    </row>
    <row r="134" spans="1:4" x14ac:dyDescent="0.25">
      <c r="A134" t="s">
        <v>15</v>
      </c>
      <c r="B134">
        <v>21</v>
      </c>
    </row>
    <row r="135" spans="1:4" x14ac:dyDescent="0.25">
      <c r="A135" t="s">
        <v>14</v>
      </c>
      <c r="B135">
        <v>21</v>
      </c>
    </row>
    <row r="136" spans="1:4" x14ac:dyDescent="0.25">
      <c r="A136" t="s">
        <v>13</v>
      </c>
      <c r="B136">
        <v>23</v>
      </c>
    </row>
    <row r="137" spans="1:4" x14ac:dyDescent="0.25">
      <c r="A137" t="s">
        <v>56</v>
      </c>
    </row>
    <row r="138" spans="1:4" x14ac:dyDescent="0.25">
      <c r="A138" t="s">
        <v>55</v>
      </c>
      <c r="B138">
        <v>2</v>
      </c>
    </row>
    <row r="139" spans="1:4" x14ac:dyDescent="0.25">
      <c r="A139" t="s">
        <v>10</v>
      </c>
    </row>
    <row r="140" spans="1:4" x14ac:dyDescent="0.25">
      <c r="A140" t="s">
        <v>26</v>
      </c>
      <c r="B140">
        <v>4</v>
      </c>
    </row>
    <row r="141" spans="1:4" x14ac:dyDescent="0.25">
      <c r="A141" t="s">
        <v>150</v>
      </c>
      <c r="B141">
        <v>1</v>
      </c>
    </row>
    <row r="142" spans="1:4" x14ac:dyDescent="0.25">
      <c r="A142" t="s">
        <v>151</v>
      </c>
      <c r="B142">
        <v>1</v>
      </c>
    </row>
    <row r="143" spans="1:4" x14ac:dyDescent="0.25">
      <c r="A143" t="s">
        <v>124</v>
      </c>
      <c r="B143">
        <v>9</v>
      </c>
    </row>
    <row r="144" spans="1:4" x14ac:dyDescent="0.25">
      <c r="A144" t="s">
        <v>113</v>
      </c>
      <c r="B144">
        <v>2</v>
      </c>
    </row>
    <row r="145" spans="1:2" x14ac:dyDescent="0.25">
      <c r="A145" t="s">
        <v>123</v>
      </c>
      <c r="B145">
        <v>1</v>
      </c>
    </row>
    <row r="146" spans="1:2" x14ac:dyDescent="0.25">
      <c r="A146" t="s">
        <v>112</v>
      </c>
      <c r="B146">
        <v>1</v>
      </c>
    </row>
    <row r="147" spans="1:2" x14ac:dyDescent="0.25">
      <c r="A147" t="s">
        <v>111</v>
      </c>
      <c r="B147">
        <v>2</v>
      </c>
    </row>
    <row r="148" spans="1:2" x14ac:dyDescent="0.25">
      <c r="A148" t="s">
        <v>115</v>
      </c>
      <c r="B148">
        <v>1</v>
      </c>
    </row>
    <row r="149" spans="1:2" ht="15.6" customHeight="1" x14ac:dyDescent="0.25">
      <c r="A149" t="s">
        <v>109</v>
      </c>
      <c r="B149">
        <v>5</v>
      </c>
    </row>
    <row r="150" spans="1:2" x14ac:dyDescent="0.25">
      <c r="A150" t="s">
        <v>60</v>
      </c>
      <c r="B150" s="5">
        <v>14</v>
      </c>
    </row>
    <row r="151" spans="1:2" x14ac:dyDescent="0.25">
      <c r="A151" t="s">
        <v>37</v>
      </c>
      <c r="B151" s="5">
        <v>108</v>
      </c>
    </row>
    <row r="152" spans="1:2" x14ac:dyDescent="0.25">
      <c r="A152" t="s">
        <v>72</v>
      </c>
      <c r="B152" s="5">
        <v>29</v>
      </c>
    </row>
    <row r="153" spans="1:2" x14ac:dyDescent="0.25">
      <c r="A153" t="s">
        <v>61</v>
      </c>
      <c r="B153" s="5">
        <v>2</v>
      </c>
    </row>
    <row r="154" spans="1:2" x14ac:dyDescent="0.25">
      <c r="A154" t="s">
        <v>73</v>
      </c>
      <c r="B154" s="5">
        <v>1</v>
      </c>
    </row>
    <row r="155" spans="1:2" x14ac:dyDescent="0.25">
      <c r="A155" t="s">
        <v>114</v>
      </c>
      <c r="B155">
        <v>7</v>
      </c>
    </row>
    <row r="156" spans="1:2" x14ac:dyDescent="0.25">
      <c r="A156" t="s">
        <v>86</v>
      </c>
      <c r="B156">
        <v>5</v>
      </c>
    </row>
    <row r="157" spans="1:2" x14ac:dyDescent="0.25">
      <c r="A157" t="s">
        <v>110</v>
      </c>
      <c r="B157">
        <v>300</v>
      </c>
    </row>
    <row r="158" spans="1:2" x14ac:dyDescent="0.25">
      <c r="A158" t="s">
        <v>70</v>
      </c>
      <c r="B158">
        <v>225</v>
      </c>
    </row>
    <row r="159" spans="1:2" x14ac:dyDescent="0.25">
      <c r="A159" t="s">
        <v>148</v>
      </c>
      <c r="B159">
        <v>65</v>
      </c>
    </row>
    <row r="160" spans="1:2" x14ac:dyDescent="0.25">
      <c r="A160" t="s">
        <v>149</v>
      </c>
      <c r="B160">
        <v>72</v>
      </c>
    </row>
    <row r="162" spans="1:4" x14ac:dyDescent="0.25">
      <c r="A162" s="1" t="s">
        <v>38</v>
      </c>
      <c r="B162" s="3" t="s">
        <v>1</v>
      </c>
      <c r="C162" s="1"/>
      <c r="D162" s="2" t="s">
        <v>0</v>
      </c>
    </row>
    <row r="163" spans="1:4" x14ac:dyDescent="0.25">
      <c r="A163" t="s">
        <v>62</v>
      </c>
      <c r="B163">
        <v>3</v>
      </c>
    </row>
    <row r="164" spans="1:4" x14ac:dyDescent="0.25">
      <c r="A164" t="s">
        <v>63</v>
      </c>
      <c r="B164">
        <v>9</v>
      </c>
    </row>
    <row r="165" spans="1:4" x14ac:dyDescent="0.25">
      <c r="A165" t="s">
        <v>142</v>
      </c>
      <c r="B165">
        <v>1</v>
      </c>
    </row>
    <row r="166" spans="1:4" x14ac:dyDescent="0.25">
      <c r="A166" t="s">
        <v>64</v>
      </c>
      <c r="B166">
        <v>2</v>
      </c>
    </row>
    <row r="167" spans="1:4" x14ac:dyDescent="0.25">
      <c r="A167" t="s">
        <v>65</v>
      </c>
      <c r="B167">
        <v>6</v>
      </c>
    </row>
    <row r="168" spans="1:4" x14ac:dyDescent="0.25">
      <c r="A168" t="s">
        <v>75</v>
      </c>
      <c r="B168">
        <v>304</v>
      </c>
      <c r="D168" t="s">
        <v>146</v>
      </c>
    </row>
    <row r="169" spans="1:4" x14ac:dyDescent="0.25">
      <c r="A169" t="s">
        <v>143</v>
      </c>
      <c r="B169">
        <f>ROUNDUP(1570/6.5*1.1,0)</f>
        <v>266</v>
      </c>
    </row>
    <row r="170" spans="1:4" x14ac:dyDescent="0.25">
      <c r="A170" t="s">
        <v>125</v>
      </c>
    </row>
    <row r="171" spans="1:4" x14ac:dyDescent="0.25">
      <c r="A171" t="s">
        <v>126</v>
      </c>
    </row>
    <row r="172" spans="1:4" x14ac:dyDescent="0.25">
      <c r="A172" t="s">
        <v>127</v>
      </c>
    </row>
    <row r="173" spans="1:4" x14ac:dyDescent="0.25">
      <c r="A173" t="s">
        <v>128</v>
      </c>
    </row>
    <row r="174" spans="1:4" x14ac:dyDescent="0.25">
      <c r="A174" t="s">
        <v>129</v>
      </c>
    </row>
    <row r="175" spans="1:4" x14ac:dyDescent="0.25">
      <c r="A175" t="s">
        <v>130</v>
      </c>
    </row>
    <row r="176" spans="1:4" x14ac:dyDescent="0.25">
      <c r="A176" t="s">
        <v>131</v>
      </c>
    </row>
    <row r="177" spans="1:2" x14ac:dyDescent="0.25">
      <c r="A177" t="s">
        <v>132</v>
      </c>
    </row>
    <row r="178" spans="1:2" x14ac:dyDescent="0.25">
      <c r="A178" t="s">
        <v>133</v>
      </c>
    </row>
    <row r="179" spans="1:2" x14ac:dyDescent="0.25">
      <c r="A179" t="s">
        <v>134</v>
      </c>
    </row>
    <row r="180" spans="1:2" x14ac:dyDescent="0.25">
      <c r="A180" t="s">
        <v>135</v>
      </c>
    </row>
    <row r="181" spans="1:2" x14ac:dyDescent="0.25">
      <c r="A181" t="s">
        <v>136</v>
      </c>
      <c r="B181">
        <f>ROUNDUP(118/16*1.15,0)</f>
        <v>9</v>
      </c>
    </row>
    <row r="182" spans="1:2" x14ac:dyDescent="0.25">
      <c r="A182" t="s">
        <v>137</v>
      </c>
      <c r="B182">
        <f>ROUNDUP(216/16*1.15,0)</f>
        <v>16</v>
      </c>
    </row>
    <row r="183" spans="1:2" x14ac:dyDescent="0.25">
      <c r="A183" t="s">
        <v>138</v>
      </c>
      <c r="B183">
        <f>ROUNDUP(142/16*1.15,0)</f>
        <v>11</v>
      </c>
    </row>
    <row r="184" spans="1:2" x14ac:dyDescent="0.25">
      <c r="A184" t="s">
        <v>139</v>
      </c>
      <c r="B184">
        <f>ROUNDUP(17/16*1.15,0)</f>
        <v>2</v>
      </c>
    </row>
    <row r="185" spans="1:2" x14ac:dyDescent="0.25">
      <c r="A185" t="s">
        <v>140</v>
      </c>
    </row>
    <row r="186" spans="1:2" x14ac:dyDescent="0.25">
      <c r="A186" t="s">
        <v>141</v>
      </c>
    </row>
    <row r="187" spans="1:2" x14ac:dyDescent="0.25">
      <c r="A187" t="s">
        <v>74</v>
      </c>
      <c r="B187">
        <v>29</v>
      </c>
    </row>
    <row r="188" spans="1:2" x14ac:dyDescent="0.25">
      <c r="A188" t="s">
        <v>39</v>
      </c>
      <c r="B188">
        <f>ROUNDUP(119/10*1.1,0)</f>
        <v>14</v>
      </c>
    </row>
    <row r="189" spans="1:2" x14ac:dyDescent="0.25">
      <c r="A189" t="s">
        <v>144</v>
      </c>
      <c r="B189">
        <f>ROUNDUP(149/10*1.1,0)</f>
        <v>17</v>
      </c>
    </row>
    <row r="190" spans="1:2" x14ac:dyDescent="0.25">
      <c r="A190" t="s">
        <v>76</v>
      </c>
      <c r="B190">
        <v>39</v>
      </c>
    </row>
  </sheetData>
  <phoneticPr fontId="2" type="noConversion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143"/>
  <sheetViews>
    <sheetView topLeftCell="A105" workbookViewId="0">
      <selection activeCell="E32" sqref="D32:E32"/>
    </sheetView>
  </sheetViews>
  <sheetFormatPr defaultRowHeight="15" x14ac:dyDescent="0.25"/>
  <cols>
    <col min="1" max="1" width="52.7109375" bestFit="1" customWidth="1"/>
    <col min="2" max="2" width="7.42578125" customWidth="1"/>
    <col min="3" max="3" width="4.42578125" customWidth="1"/>
    <col min="4" max="4" width="41" customWidth="1"/>
  </cols>
  <sheetData>
    <row r="1" spans="1:5" x14ac:dyDescent="0.25">
      <c r="A1" s="4"/>
    </row>
    <row r="2" spans="1:5" x14ac:dyDescent="0.25">
      <c r="A2" s="4"/>
      <c r="D2" s="6" t="s">
        <v>82</v>
      </c>
    </row>
    <row r="3" spans="1:5" x14ac:dyDescent="0.25">
      <c r="A3" s="4"/>
      <c r="D3" s="6"/>
    </row>
    <row r="4" spans="1:5" x14ac:dyDescent="0.25">
      <c r="A4" s="4"/>
    </row>
    <row r="5" spans="1:5" x14ac:dyDescent="0.25">
      <c r="A5" s="4" t="s">
        <v>174</v>
      </c>
    </row>
    <row r="6" spans="1:5" x14ac:dyDescent="0.25">
      <c r="A6" s="4"/>
    </row>
    <row r="7" spans="1:5" x14ac:dyDescent="0.25">
      <c r="A7" s="4" t="s">
        <v>6</v>
      </c>
    </row>
    <row r="8" spans="1:5" x14ac:dyDescent="0.25">
      <c r="A8" s="1" t="s">
        <v>5</v>
      </c>
      <c r="B8" s="3" t="s">
        <v>1</v>
      </c>
      <c r="C8" s="1"/>
      <c r="D8" s="2" t="s">
        <v>0</v>
      </c>
    </row>
    <row r="9" spans="1:5" x14ac:dyDescent="0.25">
      <c r="A9" t="s">
        <v>66</v>
      </c>
      <c r="B9" s="5">
        <f>Takeoff!B115</f>
        <v>129</v>
      </c>
      <c r="C9" s="4"/>
      <c r="D9" s="4"/>
    </row>
    <row r="10" spans="1:5" x14ac:dyDescent="0.25">
      <c r="A10" t="s">
        <v>67</v>
      </c>
      <c r="B10" s="5">
        <f>Takeoff!B116</f>
        <v>173</v>
      </c>
      <c r="C10" s="4"/>
      <c r="D10" s="4"/>
    </row>
    <row r="11" spans="1:5" x14ac:dyDescent="0.25">
      <c r="A11" t="s">
        <v>41</v>
      </c>
      <c r="B11" s="5">
        <f>Takeoff!B55</f>
        <v>98</v>
      </c>
      <c r="C11" s="4"/>
      <c r="D11" s="4"/>
    </row>
    <row r="12" spans="1:5" x14ac:dyDescent="0.25">
      <c r="A12" t="s">
        <v>42</v>
      </c>
      <c r="B12" s="5">
        <f>Takeoff!B56</f>
        <v>276</v>
      </c>
      <c r="C12" s="4"/>
      <c r="D12" s="4"/>
    </row>
    <row r="13" spans="1:5" x14ac:dyDescent="0.25">
      <c r="A13" t="s">
        <v>18</v>
      </c>
      <c r="B13" s="5">
        <f>Takeoff!B10+Takeoff!B57+Takeoff!B117+Takeoff!B131</f>
        <v>75</v>
      </c>
    </row>
    <row r="14" spans="1:5" x14ac:dyDescent="0.25">
      <c r="A14" t="s">
        <v>17</v>
      </c>
      <c r="B14" s="5">
        <f>Takeoff!B11+Takeoff!B58+Takeoff!B118+Takeoff!B132</f>
        <v>75</v>
      </c>
      <c r="D14" s="5" t="s">
        <v>19</v>
      </c>
      <c r="E14">
        <f>B13*12+B14*14+B15*16</f>
        <v>3182</v>
      </c>
    </row>
    <row r="15" spans="1:5" x14ac:dyDescent="0.25">
      <c r="A15" t="s">
        <v>16</v>
      </c>
      <c r="B15" s="5">
        <f>Takeoff!B12+Takeoff!B59+Takeoff!B119+Takeoff!B133</f>
        <v>77</v>
      </c>
      <c r="D15" s="5"/>
    </row>
    <row r="16" spans="1:5" x14ac:dyDescent="0.25">
      <c r="A16" t="s">
        <v>15</v>
      </c>
      <c r="B16" s="5">
        <f>Takeoff!B134+Takeoff!B120+Takeoff!B60</f>
        <v>77</v>
      </c>
    </row>
    <row r="17" spans="1:5" x14ac:dyDescent="0.25">
      <c r="A17" t="s">
        <v>14</v>
      </c>
      <c r="B17" s="5">
        <f>Takeoff!B135+Takeoff!B121+Takeoff!B61</f>
        <v>77</v>
      </c>
    </row>
    <row r="18" spans="1:5" x14ac:dyDescent="0.25">
      <c r="A18" t="s">
        <v>13</v>
      </c>
      <c r="B18" s="5">
        <f>Takeoff!B136+Takeoff!B122+Takeoff!B62+Takeoff!B78</f>
        <v>84</v>
      </c>
      <c r="D18" s="5" t="s">
        <v>20</v>
      </c>
      <c r="E18">
        <f>B16*12+B17*14+B18*16</f>
        <v>3346</v>
      </c>
    </row>
    <row r="19" spans="1:5" x14ac:dyDescent="0.25">
      <c r="A19" t="s">
        <v>31</v>
      </c>
      <c r="B19" s="5"/>
      <c r="D19" s="5"/>
    </row>
    <row r="20" spans="1:5" x14ac:dyDescent="0.25">
      <c r="A20" t="s">
        <v>32</v>
      </c>
      <c r="B20" s="5"/>
      <c r="D20" s="5"/>
    </row>
    <row r="21" spans="1:5" x14ac:dyDescent="0.25">
      <c r="A21" t="s">
        <v>33</v>
      </c>
      <c r="B21" s="5">
        <f>Takeoff!B79+Takeoff!B137</f>
        <v>4</v>
      </c>
      <c r="D21" s="5"/>
    </row>
    <row r="22" spans="1:5" x14ac:dyDescent="0.25">
      <c r="A22" t="s">
        <v>34</v>
      </c>
      <c r="B22" s="5"/>
      <c r="D22" s="5" t="s">
        <v>43</v>
      </c>
      <c r="E22">
        <f>B19*8+B20*10+B21*12+B22*14+B23*16</f>
        <v>96</v>
      </c>
    </row>
    <row r="23" spans="1:5" x14ac:dyDescent="0.25">
      <c r="A23" t="s">
        <v>35</v>
      </c>
      <c r="B23" s="5">
        <f>Takeoff!B80+Takeoff!B138</f>
        <v>3</v>
      </c>
      <c r="D23" s="5"/>
    </row>
    <row r="24" spans="1:5" x14ac:dyDescent="0.25">
      <c r="A24" t="s">
        <v>28</v>
      </c>
      <c r="B24" s="5"/>
      <c r="D24" s="5"/>
    </row>
    <row r="25" spans="1:5" x14ac:dyDescent="0.25">
      <c r="A25" t="s">
        <v>27</v>
      </c>
      <c r="B25" s="5"/>
      <c r="D25" s="5"/>
    </row>
    <row r="26" spans="1:5" x14ac:dyDescent="0.25">
      <c r="A26" t="s">
        <v>10</v>
      </c>
      <c r="B26" s="5"/>
      <c r="D26" s="5"/>
    </row>
    <row r="27" spans="1:5" x14ac:dyDescent="0.25">
      <c r="A27" t="s">
        <v>25</v>
      </c>
      <c r="B27" s="5">
        <f>Takeoff!B63+Takeoff!B123</f>
        <v>5</v>
      </c>
      <c r="D27" s="5" t="s">
        <v>11</v>
      </c>
      <c r="E27">
        <f>B24*8+B25*10+B26*12+B27*14+B28*16</f>
        <v>278</v>
      </c>
    </row>
    <row r="28" spans="1:5" x14ac:dyDescent="0.25">
      <c r="A28" t="s">
        <v>26</v>
      </c>
      <c r="B28" s="5">
        <f>Takeoff!B13+Takeoff!B64+Takeoff!B124+Takeoff!B140</f>
        <v>13</v>
      </c>
      <c r="D28" s="5"/>
    </row>
    <row r="29" spans="1:5" x14ac:dyDescent="0.25">
      <c r="A29" t="s">
        <v>29</v>
      </c>
      <c r="B29" s="5"/>
    </row>
    <row r="30" spans="1:5" x14ac:dyDescent="0.25">
      <c r="A30" t="s">
        <v>40</v>
      </c>
      <c r="B30" s="5"/>
    </row>
    <row r="31" spans="1:5" x14ac:dyDescent="0.25">
      <c r="A31" t="s">
        <v>36</v>
      </c>
      <c r="B31" s="5"/>
      <c r="D31" s="5" t="s">
        <v>44</v>
      </c>
      <c r="E31">
        <f>B29*8+B30*10+B31*12+B32*14+B33*16</f>
        <v>48</v>
      </c>
    </row>
    <row r="32" spans="1:5" x14ac:dyDescent="0.25">
      <c r="A32" t="s">
        <v>48</v>
      </c>
      <c r="B32" s="5"/>
      <c r="D32" s="5"/>
    </row>
    <row r="33" spans="1:4" x14ac:dyDescent="0.25">
      <c r="A33" t="s">
        <v>49</v>
      </c>
      <c r="B33" s="5">
        <f>Takeoff!B81</f>
        <v>3</v>
      </c>
    </row>
    <row r="34" spans="1:4" x14ac:dyDescent="0.25">
      <c r="A34" t="s">
        <v>150</v>
      </c>
      <c r="B34" s="5">
        <f>Takeoff!B141</f>
        <v>1</v>
      </c>
    </row>
    <row r="35" spans="1:4" x14ac:dyDescent="0.25">
      <c r="A35" t="s">
        <v>151</v>
      </c>
      <c r="B35" s="5">
        <f>Takeoff!B142</f>
        <v>1</v>
      </c>
    </row>
    <row r="36" spans="1:4" x14ac:dyDescent="0.25">
      <c r="A36" t="s">
        <v>124</v>
      </c>
      <c r="B36" s="5">
        <f>Takeoff!B143</f>
        <v>9</v>
      </c>
    </row>
    <row r="37" spans="1:4" x14ac:dyDescent="0.25">
      <c r="A37" t="s">
        <v>113</v>
      </c>
      <c r="B37" s="5">
        <f>Takeoff!B144</f>
        <v>2</v>
      </c>
    </row>
    <row r="38" spans="1:4" x14ac:dyDescent="0.25">
      <c r="A38" t="s">
        <v>123</v>
      </c>
      <c r="B38" s="5">
        <f>Takeoff!B145</f>
        <v>1</v>
      </c>
    </row>
    <row r="39" spans="1:4" x14ac:dyDescent="0.25">
      <c r="A39" t="s">
        <v>112</v>
      </c>
      <c r="B39" s="5">
        <f>Takeoff!B146</f>
        <v>1</v>
      </c>
    </row>
    <row r="40" spans="1:4" x14ac:dyDescent="0.25">
      <c r="A40" t="s">
        <v>111</v>
      </c>
      <c r="B40" s="5">
        <f>Takeoff!B147</f>
        <v>2</v>
      </c>
    </row>
    <row r="41" spans="1:4" x14ac:dyDescent="0.25">
      <c r="A41" t="s">
        <v>115</v>
      </c>
      <c r="B41" s="5">
        <f>Takeoff!B148</f>
        <v>1</v>
      </c>
    </row>
    <row r="42" spans="1:4" x14ac:dyDescent="0.25">
      <c r="A42" t="s">
        <v>109</v>
      </c>
      <c r="B42" s="5">
        <f>Takeoff!B149</f>
        <v>5</v>
      </c>
    </row>
    <row r="43" spans="1:4" x14ac:dyDescent="0.25">
      <c r="A43" t="s">
        <v>152</v>
      </c>
      <c r="B43" s="5">
        <f>Takeoff!B14+Takeoff!B82</f>
        <v>72</v>
      </c>
      <c r="D43" s="5"/>
    </row>
    <row r="44" spans="1:4" x14ac:dyDescent="0.25">
      <c r="A44" t="s">
        <v>95</v>
      </c>
      <c r="B44" s="5">
        <f>Takeoff!B15+Takeoff!B83</f>
        <v>13</v>
      </c>
      <c r="D44" s="5"/>
    </row>
    <row r="45" spans="1:4" x14ac:dyDescent="0.25">
      <c r="A45" t="s">
        <v>107</v>
      </c>
      <c r="B45" s="5">
        <f>Takeoff!B16+Takeoff!B84</f>
        <v>5</v>
      </c>
      <c r="D45" s="5"/>
    </row>
    <row r="46" spans="1:4" x14ac:dyDescent="0.25">
      <c r="A46" t="s">
        <v>106</v>
      </c>
      <c r="B46" s="5">
        <f>Takeoff!B17+Takeoff!B85</f>
        <v>1</v>
      </c>
      <c r="D46" s="5"/>
    </row>
    <row r="47" spans="1:4" x14ac:dyDescent="0.25">
      <c r="A47" t="s">
        <v>97</v>
      </c>
      <c r="B47" s="5">
        <f>Takeoff!B18+Takeoff!B86</f>
        <v>4</v>
      </c>
      <c r="D47" s="5"/>
    </row>
    <row r="48" spans="1:4" x14ac:dyDescent="0.25">
      <c r="A48" t="s">
        <v>105</v>
      </c>
      <c r="B48" s="5">
        <f>Takeoff!B19+Takeoff!B87</f>
        <v>1</v>
      </c>
      <c r="D48" s="5"/>
    </row>
    <row r="49" spans="1:5" x14ac:dyDescent="0.25">
      <c r="A49" t="s">
        <v>69</v>
      </c>
      <c r="B49" s="5">
        <f>Takeoff!B88</f>
        <v>1</v>
      </c>
      <c r="D49" s="5"/>
    </row>
    <row r="50" spans="1:5" x14ac:dyDescent="0.25">
      <c r="A50" t="s">
        <v>96</v>
      </c>
      <c r="B50" s="5">
        <f>Takeoff!B20</f>
        <v>3</v>
      </c>
      <c r="D50" s="5" t="s">
        <v>45</v>
      </c>
      <c r="E50">
        <f>B43+B44*6+B45*7+B46*8+B47*9+B48*10+B49*11+B50*12+B51*13+B52*14+B53*15+B54*16+B55*17+B56*18+B57*19+B58*20+B59*22+B60*23+B61*35</f>
        <v>1891</v>
      </c>
    </row>
    <row r="51" spans="1:5" x14ac:dyDescent="0.25">
      <c r="A51" t="s">
        <v>57</v>
      </c>
      <c r="B51" s="5">
        <f>Takeoff!B21+Takeoff!B90</f>
        <v>7</v>
      </c>
      <c r="D51" s="5"/>
    </row>
    <row r="52" spans="1:5" x14ac:dyDescent="0.25">
      <c r="A52" t="s">
        <v>98</v>
      </c>
      <c r="B52" s="5">
        <f>Takeoff!B22+Takeoff!B91</f>
        <v>3</v>
      </c>
      <c r="D52" s="5"/>
    </row>
    <row r="53" spans="1:5" x14ac:dyDescent="0.25">
      <c r="A53" t="s">
        <v>104</v>
      </c>
      <c r="B53" s="5">
        <f>Takeoff!B23+Takeoff!B92</f>
        <v>2</v>
      </c>
      <c r="D53" s="5"/>
    </row>
    <row r="54" spans="1:5" x14ac:dyDescent="0.25">
      <c r="A54" t="s">
        <v>103</v>
      </c>
      <c r="B54" s="5">
        <f>Takeoff!B24</f>
        <v>1</v>
      </c>
    </row>
    <row r="55" spans="1:5" x14ac:dyDescent="0.25">
      <c r="A55" t="s">
        <v>102</v>
      </c>
      <c r="B55" s="5">
        <f>Takeoff!B25+Takeoff!B93</f>
        <v>21</v>
      </c>
    </row>
    <row r="56" spans="1:5" x14ac:dyDescent="0.25">
      <c r="A56" t="s">
        <v>71</v>
      </c>
      <c r="B56" s="5">
        <f>Takeoff!B26</f>
        <v>10</v>
      </c>
    </row>
    <row r="57" spans="1:5" x14ac:dyDescent="0.25">
      <c r="A57" t="s">
        <v>101</v>
      </c>
      <c r="B57" s="5">
        <f>Takeoff!B27+Takeoff!B94</f>
        <v>3</v>
      </c>
    </row>
    <row r="58" spans="1:5" x14ac:dyDescent="0.25">
      <c r="A58" t="s">
        <v>100</v>
      </c>
      <c r="B58" s="5">
        <f>Takeoff!B28+Takeoff!B95</f>
        <v>19</v>
      </c>
    </row>
    <row r="59" spans="1:5" x14ac:dyDescent="0.25">
      <c r="A59" t="s">
        <v>108</v>
      </c>
      <c r="B59" s="5">
        <f>Takeoff!B96</f>
        <v>2</v>
      </c>
    </row>
    <row r="60" spans="1:5" x14ac:dyDescent="0.25">
      <c r="A60" t="s">
        <v>117</v>
      </c>
      <c r="B60" s="5">
        <f>Takeoff!B97</f>
        <v>1</v>
      </c>
    </row>
    <row r="61" spans="1:5" x14ac:dyDescent="0.25">
      <c r="A61" t="s">
        <v>99</v>
      </c>
      <c r="B61" s="5">
        <f>Takeoff!B29</f>
        <v>11</v>
      </c>
    </row>
    <row r="62" spans="1:5" x14ac:dyDescent="0.25">
      <c r="A62" t="s">
        <v>50</v>
      </c>
      <c r="B62" s="5">
        <f>Takeoff!B30+Takeoff!B99</f>
        <v>5</v>
      </c>
      <c r="D62" s="5" t="s">
        <v>46</v>
      </c>
      <c r="E62">
        <f>B62*24</f>
        <v>120</v>
      </c>
    </row>
    <row r="63" spans="1:5" x14ac:dyDescent="0.25">
      <c r="A63" t="s">
        <v>147</v>
      </c>
      <c r="B63" s="5">
        <f>Takeoff!B66</f>
        <v>34</v>
      </c>
      <c r="D63" s="5" t="s">
        <v>171</v>
      </c>
      <c r="E63">
        <f>B63*20</f>
        <v>680</v>
      </c>
    </row>
    <row r="64" spans="1:5" x14ac:dyDescent="0.25">
      <c r="A64" t="s">
        <v>119</v>
      </c>
      <c r="B64" s="5">
        <f>Takeoff!B67</f>
        <v>2</v>
      </c>
    </row>
    <row r="65" spans="1:5" x14ac:dyDescent="0.25">
      <c r="A65" t="s">
        <v>120</v>
      </c>
      <c r="B65" s="5">
        <f>Takeoff!B68</f>
        <v>6</v>
      </c>
      <c r="D65" s="5" t="s">
        <v>169</v>
      </c>
      <c r="E65">
        <f>B64*7+B65*9+B66*10</f>
        <v>108</v>
      </c>
    </row>
    <row r="66" spans="1:5" x14ac:dyDescent="0.25">
      <c r="A66" t="s">
        <v>170</v>
      </c>
      <c r="B66" s="5">
        <f>Takeoff!B125</f>
        <v>4</v>
      </c>
      <c r="D66" s="5"/>
    </row>
    <row r="67" spans="1:5" x14ac:dyDescent="0.25">
      <c r="A67" t="s">
        <v>166</v>
      </c>
      <c r="B67" s="5">
        <f>Takeoff!B100</f>
        <v>2</v>
      </c>
    </row>
    <row r="68" spans="1:5" x14ac:dyDescent="0.25">
      <c r="A68" t="s">
        <v>165</v>
      </c>
      <c r="B68" s="5">
        <f>Takeoff!B31</f>
        <v>4</v>
      </c>
      <c r="D68" s="5" t="s">
        <v>47</v>
      </c>
      <c r="E68">
        <f>B55*4+B56*8+B57*11+B58*13+B61*17+B62*19+B68*23+B69*29</f>
        <v>905</v>
      </c>
    </row>
    <row r="69" spans="1:5" x14ac:dyDescent="0.25">
      <c r="A69" t="s">
        <v>164</v>
      </c>
      <c r="B69" s="5">
        <f>Takeoff!B32</f>
        <v>3</v>
      </c>
      <c r="D69" s="5"/>
    </row>
    <row r="70" spans="1:5" x14ac:dyDescent="0.25">
      <c r="A70" t="s">
        <v>167</v>
      </c>
      <c r="B70" s="5">
        <f>Takeoff!B101</f>
        <v>2</v>
      </c>
      <c r="D70" s="5"/>
    </row>
    <row r="71" spans="1:5" x14ac:dyDescent="0.25">
      <c r="A71" t="s">
        <v>163</v>
      </c>
      <c r="B71" s="5">
        <f>Takeoff!B33</f>
        <v>4</v>
      </c>
      <c r="D71" s="5"/>
    </row>
    <row r="72" spans="1:5" x14ac:dyDescent="0.25">
      <c r="A72" t="s">
        <v>162</v>
      </c>
      <c r="B72" s="5">
        <f>Takeoff!B34</f>
        <v>4</v>
      </c>
      <c r="D72" s="5"/>
    </row>
    <row r="73" spans="1:5" x14ac:dyDescent="0.25">
      <c r="A73" t="s">
        <v>121</v>
      </c>
      <c r="B73" s="5">
        <f>Takeoff!B69</f>
        <v>3</v>
      </c>
      <c r="D73" s="5"/>
    </row>
    <row r="74" spans="1:5" x14ac:dyDescent="0.25">
      <c r="A74" t="s">
        <v>157</v>
      </c>
      <c r="B74">
        <f>Takeoff!B98</f>
        <v>4</v>
      </c>
      <c r="D74" s="5"/>
    </row>
    <row r="75" spans="1:5" x14ac:dyDescent="0.25">
      <c r="A75" t="s">
        <v>2</v>
      </c>
      <c r="B75" s="5">
        <f>Takeoff!B70</f>
        <v>2</v>
      </c>
    </row>
    <row r="76" spans="1:5" x14ac:dyDescent="0.25">
      <c r="A76" t="s">
        <v>3</v>
      </c>
      <c r="B76" s="5"/>
      <c r="D76" s="5" t="s">
        <v>8</v>
      </c>
      <c r="E76">
        <f>B75*12+14*B76+16*B77</f>
        <v>56</v>
      </c>
    </row>
    <row r="77" spans="1:5" x14ac:dyDescent="0.25">
      <c r="A77" t="s">
        <v>4</v>
      </c>
      <c r="B77" s="5">
        <f>Takeoff!B71</f>
        <v>2</v>
      </c>
      <c r="D77" s="5" t="s">
        <v>168</v>
      </c>
      <c r="E77">
        <f>ROUNDUP(E76/16,0)</f>
        <v>4</v>
      </c>
    </row>
    <row r="78" spans="1:5" x14ac:dyDescent="0.25">
      <c r="A78" t="s">
        <v>78</v>
      </c>
      <c r="B78" s="5">
        <f>Takeoff!B35</f>
        <v>5</v>
      </c>
    </row>
    <row r="79" spans="1:5" x14ac:dyDescent="0.25">
      <c r="A79" t="s">
        <v>79</v>
      </c>
      <c r="B79" s="5">
        <f>Takeoff!B36</f>
        <v>5</v>
      </c>
      <c r="D79" s="5" t="s">
        <v>161</v>
      </c>
      <c r="E79">
        <f>B78*12+B79*14+B80*16</f>
        <v>210</v>
      </c>
    </row>
    <row r="80" spans="1:5" x14ac:dyDescent="0.25">
      <c r="A80" t="s">
        <v>80</v>
      </c>
      <c r="B80" s="5">
        <f>Takeoff!B37</f>
        <v>5</v>
      </c>
      <c r="D80" s="5" t="s">
        <v>168</v>
      </c>
      <c r="E80">
        <f>ROUNDUP(E79/16,0)</f>
        <v>14</v>
      </c>
    </row>
    <row r="81" spans="1:4" x14ac:dyDescent="0.25">
      <c r="A81" t="s">
        <v>59</v>
      </c>
      <c r="B81" s="5">
        <f>Takeoff!B102+Takeoff!B126+Takeoff!B150</f>
        <v>53</v>
      </c>
    </row>
    <row r="82" spans="1:4" x14ac:dyDescent="0.25">
      <c r="A82" t="s">
        <v>155</v>
      </c>
      <c r="B82" s="5">
        <f>Takeoff!B72</f>
        <v>76</v>
      </c>
    </row>
    <row r="83" spans="1:4" x14ac:dyDescent="0.25">
      <c r="A83" t="s">
        <v>37</v>
      </c>
      <c r="B83" s="5">
        <f>Takeoff!B151</f>
        <v>108</v>
      </c>
    </row>
    <row r="84" spans="1:4" x14ac:dyDescent="0.25">
      <c r="A84" t="s">
        <v>72</v>
      </c>
      <c r="B84" s="5">
        <f>Takeoff!B152</f>
        <v>29</v>
      </c>
    </row>
    <row r="85" spans="1:4" x14ac:dyDescent="0.25">
      <c r="A85" t="s">
        <v>23</v>
      </c>
      <c r="B85" s="5">
        <f>Takeoff!B38+Takeoff!B103</f>
        <v>93</v>
      </c>
    </row>
    <row r="86" spans="1:4" x14ac:dyDescent="0.25">
      <c r="A86" t="s">
        <v>24</v>
      </c>
      <c r="B86" s="5">
        <f>Takeoff!B39+Takeoff!B104</f>
        <v>30</v>
      </c>
    </row>
    <row r="87" spans="1:4" x14ac:dyDescent="0.25">
      <c r="A87" t="s">
        <v>12</v>
      </c>
      <c r="B87" s="5">
        <f>Takeoff!B73</f>
        <v>2</v>
      </c>
    </row>
    <row r="88" spans="1:4" x14ac:dyDescent="0.25">
      <c r="A88" t="s">
        <v>81</v>
      </c>
      <c r="B88" s="5">
        <f>Takeoff!B40</f>
        <v>4</v>
      </c>
    </row>
    <row r="89" spans="1:4" x14ac:dyDescent="0.25">
      <c r="B89" s="5"/>
    </row>
    <row r="90" spans="1:4" x14ac:dyDescent="0.25">
      <c r="A90" s="4" t="s">
        <v>7</v>
      </c>
    </row>
    <row r="91" spans="1:4" x14ac:dyDescent="0.25">
      <c r="A91" s="1" t="s">
        <v>5</v>
      </c>
      <c r="B91" s="3" t="s">
        <v>1</v>
      </c>
      <c r="C91" s="1"/>
      <c r="D91" s="2" t="s">
        <v>0</v>
      </c>
    </row>
    <row r="92" spans="1:4" x14ac:dyDescent="0.25">
      <c r="A92" t="s">
        <v>88</v>
      </c>
      <c r="B92" s="5">
        <f>Takeoff!B41</f>
        <v>4</v>
      </c>
      <c r="C92" s="4"/>
      <c r="D92" s="4"/>
    </row>
    <row r="93" spans="1:4" x14ac:dyDescent="0.25">
      <c r="A93" t="s">
        <v>89</v>
      </c>
      <c r="B93" s="5">
        <f>Takeoff!B42</f>
        <v>4</v>
      </c>
      <c r="C93" s="4"/>
      <c r="D93" s="4"/>
    </row>
    <row r="94" spans="1:4" x14ac:dyDescent="0.25">
      <c r="A94" t="s">
        <v>54</v>
      </c>
      <c r="B94" s="5">
        <f>Takeoff!B43+Takeoff!B107</f>
        <v>37</v>
      </c>
      <c r="C94" s="4"/>
      <c r="D94" s="4"/>
    </row>
    <row r="95" spans="1:4" x14ac:dyDescent="0.25">
      <c r="A95" t="s">
        <v>87</v>
      </c>
      <c r="B95" s="5">
        <f>Takeoff!B44+Takeoff!B108</f>
        <v>92</v>
      </c>
      <c r="C95" s="4"/>
      <c r="D95" s="4"/>
    </row>
    <row r="96" spans="1:4" x14ac:dyDescent="0.25">
      <c r="A96" t="s">
        <v>90</v>
      </c>
      <c r="B96" s="5">
        <f>Takeoff!B45</f>
        <v>3</v>
      </c>
      <c r="C96" s="4"/>
      <c r="D96" s="4"/>
    </row>
    <row r="97" spans="1:4" x14ac:dyDescent="0.25">
      <c r="A97" t="s">
        <v>92</v>
      </c>
      <c r="B97" s="5">
        <f>Takeoff!B46</f>
        <v>6</v>
      </c>
      <c r="C97" s="4"/>
      <c r="D97" s="4"/>
    </row>
    <row r="98" spans="1:4" x14ac:dyDescent="0.25">
      <c r="A98" t="s">
        <v>91</v>
      </c>
      <c r="B98" s="5">
        <f>Takeoff!B47</f>
        <v>1</v>
      </c>
      <c r="C98" s="4"/>
      <c r="D98" s="4"/>
    </row>
    <row r="99" spans="1:4" x14ac:dyDescent="0.25">
      <c r="A99" t="s">
        <v>68</v>
      </c>
      <c r="B99" s="5">
        <f>Takeoff!B48</f>
        <v>2</v>
      </c>
      <c r="C99" s="4"/>
      <c r="D99" s="4"/>
    </row>
    <row r="100" spans="1:4" x14ac:dyDescent="0.25">
      <c r="A100" t="s">
        <v>94</v>
      </c>
      <c r="B100" s="5">
        <f>Takeoff!B49+Takeoff!B109</f>
        <v>16</v>
      </c>
      <c r="C100" s="4"/>
    </row>
    <row r="101" spans="1:4" x14ac:dyDescent="0.25">
      <c r="A101" t="s">
        <v>93</v>
      </c>
      <c r="B101" s="5">
        <f>Takeoff!B50</f>
        <v>2</v>
      </c>
      <c r="C101" s="4"/>
    </row>
    <row r="102" spans="1:4" x14ac:dyDescent="0.25">
      <c r="A102" t="s">
        <v>145</v>
      </c>
      <c r="B102" s="5">
        <f>Takeoff!B51</f>
        <v>8</v>
      </c>
    </row>
    <row r="103" spans="1:4" x14ac:dyDescent="0.25">
      <c r="A103" t="s">
        <v>116</v>
      </c>
      <c r="B103">
        <f>Takeoff!B74+Takeoff!B127</f>
        <v>50</v>
      </c>
    </row>
    <row r="104" spans="1:4" x14ac:dyDescent="0.25">
      <c r="A104" t="s">
        <v>118</v>
      </c>
      <c r="B104" s="5">
        <f>Takeoff!B110</f>
        <v>1</v>
      </c>
    </row>
    <row r="105" spans="1:4" x14ac:dyDescent="0.25">
      <c r="A105" t="s">
        <v>61</v>
      </c>
      <c r="B105" s="5">
        <f>Takeoff!B153</f>
        <v>2</v>
      </c>
    </row>
    <row r="106" spans="1:4" x14ac:dyDescent="0.25">
      <c r="A106" t="s">
        <v>73</v>
      </c>
      <c r="B106" s="5">
        <f>Takeoff!B154</f>
        <v>1</v>
      </c>
    </row>
    <row r="107" spans="1:4" x14ac:dyDescent="0.25">
      <c r="A107" t="s">
        <v>114</v>
      </c>
      <c r="B107" s="5">
        <f>Takeoff!B155</f>
        <v>7</v>
      </c>
    </row>
    <row r="108" spans="1:4" x14ac:dyDescent="0.25">
      <c r="A108" t="s">
        <v>86</v>
      </c>
      <c r="B108" s="5">
        <f>Takeoff!B156</f>
        <v>5</v>
      </c>
    </row>
    <row r="109" spans="1:4" x14ac:dyDescent="0.25">
      <c r="A109" t="s">
        <v>110</v>
      </c>
      <c r="B109" s="5">
        <f>Takeoff!B157</f>
        <v>300</v>
      </c>
    </row>
    <row r="110" spans="1:4" x14ac:dyDescent="0.25">
      <c r="A110" t="s">
        <v>70</v>
      </c>
      <c r="B110" s="5">
        <f>Takeoff!B158</f>
        <v>225</v>
      </c>
    </row>
    <row r="111" spans="1:4" x14ac:dyDescent="0.25">
      <c r="A111" t="s">
        <v>148</v>
      </c>
      <c r="B111" s="5">
        <f>Takeoff!B159</f>
        <v>65</v>
      </c>
    </row>
    <row r="112" spans="1:4" x14ac:dyDescent="0.25">
      <c r="A112" t="s">
        <v>149</v>
      </c>
      <c r="B112" s="5">
        <f>Takeoff!B160</f>
        <v>72</v>
      </c>
    </row>
    <row r="113" spans="1:5" x14ac:dyDescent="0.25">
      <c r="B113" s="5"/>
    </row>
    <row r="115" spans="1:5" x14ac:dyDescent="0.25">
      <c r="A115" s="1"/>
      <c r="B115" s="3" t="s">
        <v>1</v>
      </c>
      <c r="C115" s="1"/>
      <c r="D115" s="2" t="s">
        <v>0</v>
      </c>
    </row>
    <row r="116" spans="1:5" x14ac:dyDescent="0.25">
      <c r="A116" t="s">
        <v>62</v>
      </c>
      <c r="B116">
        <f>Takeoff!B163</f>
        <v>3</v>
      </c>
    </row>
    <row r="117" spans="1:5" x14ac:dyDescent="0.25">
      <c r="A117" t="s">
        <v>63</v>
      </c>
      <c r="B117">
        <f>Takeoff!B164</f>
        <v>9</v>
      </c>
    </row>
    <row r="118" spans="1:5" x14ac:dyDescent="0.25">
      <c r="A118" t="s">
        <v>142</v>
      </c>
      <c r="B118">
        <f>Takeoff!B165</f>
        <v>1</v>
      </c>
    </row>
    <row r="119" spans="1:5" x14ac:dyDescent="0.25">
      <c r="A119" t="s">
        <v>64</v>
      </c>
      <c r="B119">
        <f>Takeoff!B166</f>
        <v>2</v>
      </c>
    </row>
    <row r="120" spans="1:5" x14ac:dyDescent="0.25">
      <c r="A120" t="s">
        <v>65</v>
      </c>
      <c r="B120">
        <f>Takeoff!B167</f>
        <v>6</v>
      </c>
    </row>
    <row r="121" spans="1:5" x14ac:dyDescent="0.25">
      <c r="A121" t="s">
        <v>75</v>
      </c>
      <c r="B121">
        <f>Takeoff!B168</f>
        <v>304</v>
      </c>
      <c r="D121" s="5" t="s">
        <v>77</v>
      </c>
      <c r="E121">
        <f>ROUNDUP(B121*6.667,0)</f>
        <v>2027</v>
      </c>
    </row>
    <row r="122" spans="1:5" x14ac:dyDescent="0.25">
      <c r="A122" t="s">
        <v>143</v>
      </c>
      <c r="B122">
        <f>Takeoff!B169</f>
        <v>266</v>
      </c>
      <c r="D122" s="5" t="s">
        <v>172</v>
      </c>
      <c r="E122">
        <f>B122*6.5</f>
        <v>1729</v>
      </c>
    </row>
    <row r="123" spans="1:5" x14ac:dyDescent="0.25">
      <c r="A123" t="s">
        <v>125</v>
      </c>
      <c r="B123">
        <f>Takeoff!B170</f>
        <v>0</v>
      </c>
      <c r="D123" s="5" t="s">
        <v>173</v>
      </c>
      <c r="E123">
        <f>ROUNDUP(E122/5,0)</f>
        <v>346</v>
      </c>
    </row>
    <row r="124" spans="1:5" x14ac:dyDescent="0.25">
      <c r="A124" t="s">
        <v>126</v>
      </c>
      <c r="B124">
        <f>Takeoff!B171</f>
        <v>0</v>
      </c>
    </row>
    <row r="125" spans="1:5" x14ac:dyDescent="0.25">
      <c r="A125" t="s">
        <v>127</v>
      </c>
      <c r="B125">
        <f>Takeoff!B172</f>
        <v>0</v>
      </c>
    </row>
    <row r="126" spans="1:5" x14ac:dyDescent="0.25">
      <c r="A126" t="s">
        <v>128</v>
      </c>
      <c r="B126">
        <f>Takeoff!B173</f>
        <v>0</v>
      </c>
    </row>
    <row r="127" spans="1:5" x14ac:dyDescent="0.25">
      <c r="A127" t="s">
        <v>129</v>
      </c>
      <c r="B127">
        <f>Takeoff!B174</f>
        <v>0</v>
      </c>
    </row>
    <row r="128" spans="1:5" x14ac:dyDescent="0.25">
      <c r="A128" t="s">
        <v>130</v>
      </c>
      <c r="B128">
        <f>Takeoff!B175</f>
        <v>0</v>
      </c>
    </row>
    <row r="129" spans="1:2" x14ac:dyDescent="0.25">
      <c r="A129" t="s">
        <v>131</v>
      </c>
      <c r="B129">
        <f>Takeoff!B176</f>
        <v>0</v>
      </c>
    </row>
    <row r="130" spans="1:2" x14ac:dyDescent="0.25">
      <c r="A130" t="s">
        <v>132</v>
      </c>
      <c r="B130">
        <f>Takeoff!B177</f>
        <v>0</v>
      </c>
    </row>
    <row r="131" spans="1:2" x14ac:dyDescent="0.25">
      <c r="A131" t="s">
        <v>133</v>
      </c>
      <c r="B131">
        <f>Takeoff!B178</f>
        <v>0</v>
      </c>
    </row>
    <row r="132" spans="1:2" x14ac:dyDescent="0.25">
      <c r="A132" t="s">
        <v>134</v>
      </c>
      <c r="B132">
        <f>Takeoff!B179</f>
        <v>0</v>
      </c>
    </row>
    <row r="133" spans="1:2" x14ac:dyDescent="0.25">
      <c r="A133" t="s">
        <v>135</v>
      </c>
      <c r="B133">
        <f>Takeoff!B180</f>
        <v>0</v>
      </c>
    </row>
    <row r="134" spans="1:2" x14ac:dyDescent="0.25">
      <c r="A134" t="s">
        <v>136</v>
      </c>
      <c r="B134">
        <f>Takeoff!B181</f>
        <v>9</v>
      </c>
    </row>
    <row r="135" spans="1:2" x14ac:dyDescent="0.25">
      <c r="A135" t="s">
        <v>137</v>
      </c>
      <c r="B135">
        <f>Takeoff!B182</f>
        <v>16</v>
      </c>
    </row>
    <row r="136" spans="1:2" x14ac:dyDescent="0.25">
      <c r="A136" t="s">
        <v>138</v>
      </c>
      <c r="B136">
        <f>Takeoff!B183</f>
        <v>11</v>
      </c>
    </row>
    <row r="137" spans="1:2" x14ac:dyDescent="0.25">
      <c r="A137" t="s">
        <v>139</v>
      </c>
      <c r="B137">
        <f>Takeoff!B184</f>
        <v>2</v>
      </c>
    </row>
    <row r="138" spans="1:2" x14ac:dyDescent="0.25">
      <c r="A138" t="s">
        <v>140</v>
      </c>
      <c r="B138">
        <f>Takeoff!B185</f>
        <v>0</v>
      </c>
    </row>
    <row r="139" spans="1:2" x14ac:dyDescent="0.25">
      <c r="A139" t="s">
        <v>141</v>
      </c>
      <c r="B139">
        <f>Takeoff!B186</f>
        <v>0</v>
      </c>
    </row>
    <row r="140" spans="1:2" x14ac:dyDescent="0.25">
      <c r="A140" t="s">
        <v>74</v>
      </c>
      <c r="B140">
        <f>Takeoff!B187</f>
        <v>29</v>
      </c>
    </row>
    <row r="141" spans="1:2" x14ac:dyDescent="0.25">
      <c r="A141" t="s">
        <v>39</v>
      </c>
      <c r="B141">
        <f>Takeoff!B188</f>
        <v>14</v>
      </c>
    </row>
    <row r="142" spans="1:2" x14ac:dyDescent="0.25">
      <c r="A142" t="s">
        <v>144</v>
      </c>
      <c r="B142">
        <f>Takeoff!B189</f>
        <v>17</v>
      </c>
    </row>
    <row r="143" spans="1:2" x14ac:dyDescent="0.25">
      <c r="A143" t="s">
        <v>76</v>
      </c>
      <c r="B143">
        <f>Takeoff!B190</f>
        <v>39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0CB616D-E3F9-4CED-B3BE-2BDB191F7F20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Takeoff</vt:lpstr>
      <vt:lpstr>Project Totals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jrohlf</dc:creator>
  <cp:lastModifiedBy>Jason Rohlf</cp:lastModifiedBy>
  <cp:lastPrinted>2018-05-01T03:58:53Z</cp:lastPrinted>
  <dcterms:created xsi:type="dcterms:W3CDTF">2017-02-21T03:30:06Z</dcterms:created>
  <dcterms:modified xsi:type="dcterms:W3CDTF">2025-10-01T21:03:19Z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lanSwiftJobName">
    <vt:lpwstr/>
  </property>
  <property fmtid="{D5CDD505-2E9C-101B-9397-08002B2CF9AE}" pid="3" name="PlanSwiftJobGuid">
    <vt:lpwstr/>
  </property>
  <property fmtid="{D5CDD505-2E9C-101B-9397-08002B2CF9AE}" pid="4" name="LinkedDataId">
    <vt:lpwstr>{70CB616D-E3F9-4CED-B3BE-2BDB191F7F20}</vt:lpwstr>
  </property>
</Properties>
</file>