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CO Estimating\"/>
    </mc:Choice>
  </mc:AlternateContent>
  <xr:revisionPtr revIDLastSave="0" documentId="13_ncr:1_{298A5E0C-4AA2-42A6-BB5B-72A42A307061}" xr6:coauthVersionLast="47" xr6:coauthVersionMax="47" xr10:uidLastSave="{00000000-0000-0000-0000-000000000000}"/>
  <bookViews>
    <workbookView xWindow="40860" yWindow="2660" windowWidth="28800" windowHeight="15520" activeTab="1" xr2:uid="{D971D7A3-4A24-454D-9720-2DA7D63DD23E}"/>
  </bookViews>
  <sheets>
    <sheet name="Takeoff" sheetId="5" r:id="rId1"/>
    <sheet name="Project Total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4" i="6" l="1"/>
  <c r="B145" i="6"/>
  <c r="B146" i="6"/>
  <c r="B143" i="6"/>
  <c r="E112" i="6"/>
  <c r="B104" i="6"/>
  <c r="B105" i="6"/>
  <c r="B106" i="6"/>
  <c r="B107" i="6"/>
  <c r="B108" i="6"/>
  <c r="B109" i="6"/>
  <c r="B110" i="6"/>
  <c r="E110" i="6" s="1"/>
  <c r="B111" i="6"/>
  <c r="E111" i="6" s="1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94" i="6"/>
  <c r="B93" i="6"/>
  <c r="B98" i="6"/>
  <c r="B99" i="6"/>
  <c r="B100" i="6"/>
  <c r="B97" i="6"/>
  <c r="B83" i="6"/>
  <c r="B95" i="6"/>
  <c r="B92" i="6"/>
  <c r="B91" i="6"/>
  <c r="B96" i="6"/>
  <c r="B90" i="6"/>
  <c r="B87" i="6"/>
  <c r="B82" i="6"/>
  <c r="B74" i="6"/>
  <c r="B75" i="6"/>
  <c r="B76" i="6"/>
  <c r="B73" i="6"/>
  <c r="B72" i="6"/>
  <c r="B71" i="6"/>
  <c r="B68" i="6"/>
  <c r="B64" i="6"/>
  <c r="B62" i="6"/>
  <c r="B63" i="6"/>
  <c r="B69" i="6"/>
  <c r="B65" i="6"/>
  <c r="B66" i="6"/>
  <c r="B60" i="6"/>
  <c r="B61" i="6"/>
  <c r="B49" i="6"/>
  <c r="B43" i="6"/>
  <c r="B44" i="6"/>
  <c r="B42" i="6"/>
  <c r="B55" i="6"/>
  <c r="B50" i="6"/>
  <c r="B47" i="6"/>
  <c r="B48" i="6"/>
  <c r="B45" i="6"/>
  <c r="B54" i="6"/>
  <c r="B56" i="6"/>
  <c r="B57" i="6"/>
  <c r="B58" i="6"/>
  <c r="B59" i="6"/>
  <c r="E59" i="6" s="1"/>
  <c r="B53" i="6"/>
  <c r="B52" i="6"/>
  <c r="B51" i="6"/>
  <c r="B37" i="6"/>
  <c r="B38" i="6"/>
  <c r="B39" i="6"/>
  <c r="B40" i="6"/>
  <c r="B41" i="6"/>
  <c r="B36" i="6"/>
  <c r="B15" i="6"/>
  <c r="B16" i="6"/>
  <c r="B17" i="6"/>
  <c r="B18" i="6"/>
  <c r="B20" i="6"/>
  <c r="B21" i="6"/>
  <c r="B22" i="6"/>
  <c r="B23" i="6"/>
  <c r="B24" i="6"/>
  <c r="B25" i="6"/>
  <c r="B29" i="6"/>
  <c r="B30" i="6"/>
  <c r="B31" i="6"/>
  <c r="B32" i="6"/>
  <c r="B33" i="6"/>
  <c r="B34" i="6"/>
  <c r="B14" i="6"/>
  <c r="B11" i="6"/>
  <c r="B12" i="6"/>
  <c r="B13" i="6"/>
  <c r="B301" i="5"/>
  <c r="B292" i="5"/>
  <c r="B10" i="6" s="1"/>
  <c r="B220" i="5"/>
  <c r="B212" i="5"/>
  <c r="E57" i="6" l="1"/>
  <c r="B19" i="6"/>
  <c r="E54" i="6"/>
  <c r="E18" i="6"/>
  <c r="B189" i="5" l="1"/>
  <c r="B270" i="5"/>
  <c r="B277" i="5"/>
  <c r="B182" i="5"/>
  <c r="B197" i="5"/>
  <c r="B95" i="5"/>
  <c r="B46" i="6" s="1"/>
  <c r="E46" i="6" s="1"/>
  <c r="B109" i="5"/>
  <c r="B85" i="6" s="1"/>
  <c r="B110" i="5"/>
  <c r="B86" i="6" s="1"/>
  <c r="B108" i="5"/>
  <c r="B84" i="6" s="1"/>
  <c r="B88" i="6" l="1"/>
  <c r="B407" i="5"/>
  <c r="B386" i="5"/>
  <c r="B393" i="5"/>
  <c r="B387" i="5"/>
  <c r="B390" i="5"/>
  <c r="B396" i="5"/>
  <c r="B397" i="5"/>
  <c r="B398" i="5"/>
  <c r="B399" i="5"/>
  <c r="B400" i="5"/>
  <c r="B401" i="5"/>
  <c r="B384" i="5"/>
  <c r="B377" i="5"/>
  <c r="B7" i="5"/>
  <c r="B6" i="5"/>
  <c r="B8" i="5" l="1"/>
  <c r="B254" i="5" l="1"/>
  <c r="B27" i="6" s="1"/>
  <c r="B253" i="5"/>
  <c r="B165" i="5"/>
  <c r="B190" i="5"/>
  <c r="B78" i="5"/>
  <c r="B80" i="5"/>
  <c r="B28" i="6" s="1"/>
  <c r="B102" i="5"/>
  <c r="B89" i="6" s="1"/>
  <c r="B67" i="6"/>
  <c r="B26" i="6" l="1"/>
  <c r="E42" i="6"/>
  <c r="B103" i="6" l="1"/>
  <c r="B70" i="6"/>
  <c r="E28" i="6" l="1"/>
  <c r="E40" i="6" l="1"/>
  <c r="E37" i="6"/>
  <c r="E23" i="6" l="1"/>
  <c r="E33" i="6" l="1"/>
  <c r="E15" i="6" l="1"/>
</calcChain>
</file>

<file path=xl/sharedStrings.xml><?xml version="1.0" encoding="utf-8"?>
<sst xmlns="http://schemas.openxmlformats.org/spreadsheetml/2006/main" count="593" uniqueCount="176">
  <si>
    <t>Notes</t>
  </si>
  <si>
    <t>Qty</t>
  </si>
  <si>
    <t>5-1/2"x50' Sill Seal</t>
  </si>
  <si>
    <t>Material</t>
  </si>
  <si>
    <t>Framing Materials</t>
  </si>
  <si>
    <t>Simpson and Hardware</t>
  </si>
  <si>
    <t>Exterior Finish</t>
  </si>
  <si>
    <t>Quart Tube Floor Adhesive</t>
  </si>
  <si>
    <t>4x8-3/4" OSB T&amp;G</t>
  </si>
  <si>
    <t>2nd Level Floor Framing</t>
  </si>
  <si>
    <t>3rd Level Floor Framing</t>
  </si>
  <si>
    <t>2nd Level Wall Framing</t>
  </si>
  <si>
    <t>Roof Framing</t>
  </si>
  <si>
    <t>3rd Level Wall Framing</t>
  </si>
  <si>
    <t>Materials</t>
  </si>
  <si>
    <t>1st Wall Framing</t>
  </si>
  <si>
    <t>9"x75' Flex Tape</t>
  </si>
  <si>
    <t>10x125 Tyvek Commercial</t>
  </si>
  <si>
    <t>3"x65 yd Commercial Tyvek Tape</t>
  </si>
  <si>
    <t>A35 Framing Angle</t>
  </si>
  <si>
    <t>11-7/8" LVL LF =</t>
  </si>
  <si>
    <t>2x4-12 Treated</t>
  </si>
  <si>
    <t>2x4-14 Treated</t>
  </si>
  <si>
    <t>2x4-16 Treated</t>
  </si>
  <si>
    <t>2x6-12 Treated</t>
  </si>
  <si>
    <t>2x6-14 Treated</t>
  </si>
  <si>
    <t>2x6-16 Treated</t>
  </si>
  <si>
    <t>4x8-5/8 Gyp</t>
  </si>
  <si>
    <t xml:space="preserve">2x4 Treated LF = </t>
  </si>
  <si>
    <t xml:space="preserve">2x6 Treated LF = </t>
  </si>
  <si>
    <t>4th Level Wall Framing</t>
  </si>
  <si>
    <t>4th Level Floor Framing</t>
  </si>
  <si>
    <t xml:space="preserve">4x8-15/32" OSB </t>
  </si>
  <si>
    <t>7-1/4"x50' Sill Seal</t>
  </si>
  <si>
    <t>CS16 Coil Strap 150'</t>
  </si>
  <si>
    <t>LUS28 Hanger</t>
  </si>
  <si>
    <t>ABU66 Post Base</t>
  </si>
  <si>
    <t>JB210 Hanger</t>
  </si>
  <si>
    <t xml:space="preserve">2x8 Treated LF = </t>
  </si>
  <si>
    <t>LUS210-2 Hanger</t>
  </si>
  <si>
    <t>6x6-10' #1 Doug Fir</t>
  </si>
  <si>
    <t>ACE6 Post Cap</t>
  </si>
  <si>
    <t xml:space="preserve">4x8-7/16" OSB </t>
  </si>
  <si>
    <t xml:space="preserve"> </t>
  </si>
  <si>
    <t>BC60 Half Base</t>
  </si>
  <si>
    <t>4x8- 5/16 Hardie Smooth Siding Panel</t>
  </si>
  <si>
    <t>4/4x2-1/2"x12' Fiber Cement Trim</t>
  </si>
  <si>
    <t>4/4x3-1/2"x12' Fiber Cement Trim</t>
  </si>
  <si>
    <t>4/4x5-1/2"x12' Fiber Cement Trim</t>
  </si>
  <si>
    <t>4/4x7-1/4"x12' Fiber Cement Trim</t>
  </si>
  <si>
    <t>4/4x9-1/4"x12' Fiber Cement Trim</t>
  </si>
  <si>
    <t>4/4x11-1/4"x12' Fiber Cement Trim</t>
  </si>
  <si>
    <t>5/4x3-1/2"x12' Fiber Cement Trim</t>
  </si>
  <si>
    <t>5/4x5-1/2"x12' Fiber Cement Trim</t>
  </si>
  <si>
    <t>5/4x7-1/4"x12' Fiber Cement Trim</t>
  </si>
  <si>
    <t>5/4x9-1/4"x12' Fiber Cement Trim</t>
  </si>
  <si>
    <t>5/4x11-1/4"x12' Fiber Cement Trim</t>
  </si>
  <si>
    <t>PSCL 15/32 Plywood Clips - 250/box</t>
  </si>
  <si>
    <t>12"x12' Vent Fiber Cement Sofft</t>
  </si>
  <si>
    <t>16"x12' Vent Fiber Cement Sofft</t>
  </si>
  <si>
    <t>3/4"x10' Z Flashing</t>
  </si>
  <si>
    <t>2x8-12 Treated</t>
  </si>
  <si>
    <t>2x8-14 Treated</t>
  </si>
  <si>
    <t>2x8-16 Treated</t>
  </si>
  <si>
    <t>100% DD Plan dated 07.20.2022</t>
  </si>
  <si>
    <t>September 2, 2022</t>
  </si>
  <si>
    <t xml:space="preserve">Exterior Finish </t>
  </si>
  <si>
    <t>2x10-10 Treated</t>
  </si>
  <si>
    <t>2x10-12 Treated</t>
  </si>
  <si>
    <t>2x10-14 Treated</t>
  </si>
  <si>
    <t>2x10-16 Treated</t>
  </si>
  <si>
    <t>Masonry Flashing 10'</t>
  </si>
  <si>
    <t xml:space="preserve">4x8 Fiber Cement Soffit Smooth </t>
  </si>
  <si>
    <t>5/16"x10' Z Flashing</t>
  </si>
  <si>
    <t>1"x10' Z Flashing</t>
  </si>
  <si>
    <t>Top of Wall 'L' Flashing 10'</t>
  </si>
  <si>
    <t>5/4x6-12 Composite Decking</t>
  </si>
  <si>
    <t>5/4x6-16 Composite Decking</t>
  </si>
  <si>
    <t>5/4x6-20 Composite Decking</t>
  </si>
  <si>
    <t>1-1/2"x8' Deck Flashing</t>
  </si>
  <si>
    <t>detail 5 &amp; 6/A7-3.0</t>
  </si>
  <si>
    <t>Flashing #2 - Detail 2/A7-4.1</t>
  </si>
  <si>
    <t>Balcony Edge Flashing - 10'</t>
  </si>
  <si>
    <t>detail 6/A7-5.3</t>
  </si>
  <si>
    <t>flashing #1 - detail 5/A7-5.3</t>
  </si>
  <si>
    <t xml:space="preserve">1-1/4"x10' Drip Cap </t>
  </si>
  <si>
    <t>Threshold Pan Flashing</t>
  </si>
  <si>
    <t>Detail 3/A7-0.1</t>
  </si>
  <si>
    <t>Balcony Wall Flashing</t>
  </si>
  <si>
    <t>10"x10" L at Balcony Doors - 26ga. Metal</t>
  </si>
  <si>
    <t>Detail 2/A7-0.1</t>
  </si>
  <si>
    <t>Detail 4/A7-0.1</t>
  </si>
  <si>
    <t>Flashing #1 - detail 6/A7-5.0</t>
  </si>
  <si>
    <t>Building Area</t>
  </si>
  <si>
    <t>Balcony Area</t>
  </si>
  <si>
    <t>Total Gross Area</t>
  </si>
  <si>
    <t xml:space="preserve">4x9-7/16" OSB </t>
  </si>
  <si>
    <t>4x9-5/8" Gyp</t>
  </si>
  <si>
    <t>5-1/4"x12' Fiber Cement Smooth Siding</t>
  </si>
  <si>
    <t>9-1/4"x12' Fiber Cement Smooth Siding</t>
  </si>
  <si>
    <t>12"x75' Flex Tape</t>
  </si>
  <si>
    <t>5/4x2-1/2"x12' Fiber Cement Trim</t>
  </si>
  <si>
    <t>12"x12' Solid Fiber Cement Sofft</t>
  </si>
  <si>
    <t>4"x75' Flashing Tape</t>
  </si>
  <si>
    <t>6"x75' Flashing Tape</t>
  </si>
  <si>
    <t>12"x75' Flashing Tape</t>
  </si>
  <si>
    <t>SDW 1/4"x4-5/8"Structural Screw</t>
  </si>
  <si>
    <t>SDW 1/4"x5" Structural Screw</t>
  </si>
  <si>
    <t>6x6-12 Treated</t>
  </si>
  <si>
    <t>SDW 1/4"x6-3/4" Structural Screw</t>
  </si>
  <si>
    <t>1/4" x 4-1/2" SDS Screw</t>
  </si>
  <si>
    <t>11-7/8"x11' LVL</t>
  </si>
  <si>
    <t>11-7/8"x16' LVL</t>
  </si>
  <si>
    <t>9-1/2"x14' LVL</t>
  </si>
  <si>
    <t>9-1/2"x9' LVL</t>
  </si>
  <si>
    <t>9-1/2"x10' LVL</t>
  </si>
  <si>
    <t>9-1/2"x12' LVL</t>
  </si>
  <si>
    <t xml:space="preserve">18"x24' LVL </t>
  </si>
  <si>
    <t>1-3/4"x5-1/2"x22' LSL</t>
  </si>
  <si>
    <t>1-3/4"x7-1/4"x22' LSL</t>
  </si>
  <si>
    <t>4x8-7/16 Flameblock OSB</t>
  </si>
  <si>
    <t>1/4"x4-1/2" SDS Screw</t>
  </si>
  <si>
    <t>6x6-12' Treated</t>
  </si>
  <si>
    <t>6x6-10 Treated</t>
  </si>
  <si>
    <t>2x4-104-5/8 #2 Hem Fir Stud</t>
  </si>
  <si>
    <t>2x6-104-5/8 #2 Hem Fir Stud</t>
  </si>
  <si>
    <t>2x4-12 #2 Hem Fir</t>
  </si>
  <si>
    <t>2x4-14 #2 Hem Fir</t>
  </si>
  <si>
    <t>2x4-16 #2 Hem Fir</t>
  </si>
  <si>
    <t>2x6-12' #2 Hem Fir</t>
  </si>
  <si>
    <t>2x6-14' #2 Hem Fir</t>
  </si>
  <si>
    <t>2x6-16' #2 Hem Fir</t>
  </si>
  <si>
    <t>2x8-8' #2 Hem Fir</t>
  </si>
  <si>
    <t>2x8-10' #2 Hem Fir</t>
  </si>
  <si>
    <t>2x8-12' #2 Hem Fir</t>
  </si>
  <si>
    <t>2x8-14' #2 Hem Fir</t>
  </si>
  <si>
    <t>2x8-16' #2 Hem Fir</t>
  </si>
  <si>
    <t>2x10-8 #2 Hem Fir</t>
  </si>
  <si>
    <t>2x10-10 #2 Hem Fir</t>
  </si>
  <si>
    <t>2x10-12 #2 Hem Fir</t>
  </si>
  <si>
    <t>2x10-14 #2 Hem Fir</t>
  </si>
  <si>
    <t>2x10-16 #2 Hem Fir</t>
  </si>
  <si>
    <t>2x12-8 #2 Hem Fir</t>
  </si>
  <si>
    <t>2x12-10 #2 Hem Fir</t>
  </si>
  <si>
    <t>2x12-12 #2 Hem Fir</t>
  </si>
  <si>
    <t>2x12-14 #2 Hem Fir</t>
  </si>
  <si>
    <t>2x12-16 #2 Hem Fir</t>
  </si>
  <si>
    <t xml:space="preserve">2x4 #2 HF LF = </t>
  </si>
  <si>
    <t xml:space="preserve">2x6 #2 HF LF = </t>
  </si>
  <si>
    <t xml:space="preserve">2x8 #2 HF LF = </t>
  </si>
  <si>
    <t xml:space="preserve">2x10 #2 HF LF = </t>
  </si>
  <si>
    <t xml:space="preserve">2x12 #2 HF LF = </t>
  </si>
  <si>
    <t>1"x24"x12' Shaft Guard</t>
  </si>
  <si>
    <t>2-1/2" Aluminum Burn Clip</t>
  </si>
  <si>
    <t>2-1/16"x12' Unhemmed H Stud 3/4" Leg</t>
  </si>
  <si>
    <t>2-1/8"x10' C-Track 1" Leg</t>
  </si>
  <si>
    <t>HUS410 Hanger</t>
  </si>
  <si>
    <t>HGUS7.25/10 Hanger</t>
  </si>
  <si>
    <t>1-3/4" Plate Washer</t>
  </si>
  <si>
    <t>2x4-116-5/8 #2 Hem Fir Stud</t>
  </si>
  <si>
    <t>2x6-116-5/8 #2 Hem Fir Stud</t>
  </si>
  <si>
    <t>4x8-19/32 OSB</t>
  </si>
  <si>
    <t>H2.5 Hurricane Clip</t>
  </si>
  <si>
    <t>PSCL 19/32 Plywood Clips - 250/box</t>
  </si>
  <si>
    <t>4x8-15/32 Fire Treated</t>
  </si>
  <si>
    <t>4x8-19/32 Fire Treated</t>
  </si>
  <si>
    <t>CS16 Coil Stock 150'</t>
  </si>
  <si>
    <t>9-1/2" LVL LF =</t>
  </si>
  <si>
    <t xml:space="preserve">2x10 Treated LF = </t>
  </si>
  <si>
    <t>18" LVL LF =</t>
  </si>
  <si>
    <t>Panel Siding SF =</t>
  </si>
  <si>
    <t>9-1/4" Lap Siding SF =</t>
  </si>
  <si>
    <t>5-1/4" Lap Siding SF =</t>
  </si>
  <si>
    <t xml:space="preserve">Balcony Finish </t>
  </si>
  <si>
    <t xml:space="preserve">Base Flashing  - 10' </t>
  </si>
  <si>
    <t>Base Flashing  - 10'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</si>
</sst>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419"/>
  <sheetViews>
    <sheetView workbookViewId="0">
      <selection activeCell="A414" sqref="A414:D419"/>
    </sheetView>
  </sheetViews>
  <sheetFormatPr defaultColWidth="9.1796875" defaultRowHeight="14.5" x14ac:dyDescent="0.35"/>
  <cols>
    <col min="1" max="1" width="33.36328125" customWidth="1"/>
    <col min="2" max="2" width="10.54296875" customWidth="1"/>
    <col min="3" max="3" width="3.1796875" customWidth="1"/>
    <col min="4" max="4" width="35.1796875" customWidth="1"/>
  </cols>
  <sheetData>
    <row r="1" spans="1:4" x14ac:dyDescent="0.35">
      <c r="A1" s="4"/>
      <c r="D1" s="6" t="s">
        <v>65</v>
      </c>
    </row>
    <row r="2" spans="1:4" x14ac:dyDescent="0.35">
      <c r="A2" s="4"/>
    </row>
    <row r="3" spans="1:4" x14ac:dyDescent="0.35">
      <c r="A3" s="4"/>
    </row>
    <row r="4" spans="1:4" x14ac:dyDescent="0.35">
      <c r="A4" s="4"/>
    </row>
    <row r="5" spans="1:4" x14ac:dyDescent="0.35">
      <c r="A5" s="4" t="s">
        <v>64</v>
      </c>
    </row>
    <row r="6" spans="1:4" x14ac:dyDescent="0.35">
      <c r="A6" s="4" t="s">
        <v>93</v>
      </c>
      <c r="B6">
        <f>83906+83906+83844+75134</f>
        <v>326790</v>
      </c>
    </row>
    <row r="7" spans="1:4" x14ac:dyDescent="0.35">
      <c r="A7" s="4" t="s">
        <v>94</v>
      </c>
      <c r="B7">
        <f>3921+3971+3575</f>
        <v>11467</v>
      </c>
    </row>
    <row r="8" spans="1:4" x14ac:dyDescent="0.35">
      <c r="A8" s="4" t="s">
        <v>95</v>
      </c>
      <c r="B8">
        <f>SUM(B6:B7)</f>
        <v>338257</v>
      </c>
    </row>
    <row r="9" spans="1:4" x14ac:dyDescent="0.35">
      <c r="A9" s="4"/>
      <c r="B9" s="7"/>
    </row>
    <row r="10" spans="1:4" x14ac:dyDescent="0.35">
      <c r="A10" s="4" t="s">
        <v>15</v>
      </c>
      <c r="B10" s="8"/>
    </row>
    <row r="11" spans="1:4" x14ac:dyDescent="0.35">
      <c r="A11" s="1" t="s">
        <v>3</v>
      </c>
      <c r="B11" s="3" t="s">
        <v>1</v>
      </c>
      <c r="C11" s="1"/>
      <c r="D11" s="2" t="s">
        <v>0</v>
      </c>
    </row>
    <row r="12" spans="1:4" x14ac:dyDescent="0.35">
      <c r="A12" t="s">
        <v>124</v>
      </c>
      <c r="B12" s="5">
        <v>16841</v>
      </c>
      <c r="C12" s="4"/>
      <c r="D12" s="4"/>
    </row>
    <row r="13" spans="1:4" x14ac:dyDescent="0.35">
      <c r="A13" t="s">
        <v>125</v>
      </c>
      <c r="B13" s="5">
        <v>17942</v>
      </c>
      <c r="C13" s="4"/>
      <c r="D13" s="4"/>
    </row>
    <row r="14" spans="1:4" x14ac:dyDescent="0.35">
      <c r="A14" t="s">
        <v>159</v>
      </c>
      <c r="B14" s="5"/>
      <c r="C14" s="4"/>
      <c r="D14" s="4"/>
    </row>
    <row r="15" spans="1:4" x14ac:dyDescent="0.35">
      <c r="A15" t="s">
        <v>160</v>
      </c>
      <c r="B15" s="5">
        <v>1104</v>
      </c>
      <c r="C15" s="4"/>
      <c r="D15" s="4"/>
    </row>
    <row r="16" spans="1:4" x14ac:dyDescent="0.35">
      <c r="A16" t="s">
        <v>126</v>
      </c>
      <c r="B16" s="5">
        <v>1697</v>
      </c>
    </row>
    <row r="17" spans="1:2" x14ac:dyDescent="0.35">
      <c r="A17" t="s">
        <v>127</v>
      </c>
      <c r="B17" s="5">
        <v>1720</v>
      </c>
    </row>
    <row r="18" spans="1:2" x14ac:dyDescent="0.35">
      <c r="A18" t="s">
        <v>128</v>
      </c>
      <c r="B18" s="5">
        <v>1635</v>
      </c>
    </row>
    <row r="19" spans="1:2" x14ac:dyDescent="0.35">
      <c r="A19" t="s">
        <v>129</v>
      </c>
      <c r="B19" s="5">
        <v>937</v>
      </c>
    </row>
    <row r="20" spans="1:2" x14ac:dyDescent="0.35">
      <c r="A20" t="s">
        <v>130</v>
      </c>
      <c r="B20" s="5">
        <v>761</v>
      </c>
    </row>
    <row r="21" spans="1:2" x14ac:dyDescent="0.35">
      <c r="A21" t="s">
        <v>131</v>
      </c>
      <c r="B21" s="5">
        <v>871</v>
      </c>
    </row>
    <row r="22" spans="1:2" x14ac:dyDescent="0.35">
      <c r="A22" t="s">
        <v>132</v>
      </c>
      <c r="B22" s="5"/>
    </row>
    <row r="23" spans="1:2" x14ac:dyDescent="0.35">
      <c r="A23" t="s">
        <v>133</v>
      </c>
      <c r="B23" s="5">
        <v>18</v>
      </c>
    </row>
    <row r="24" spans="1:2" x14ac:dyDescent="0.35">
      <c r="A24" t="s">
        <v>134</v>
      </c>
      <c r="B24" s="5">
        <v>74</v>
      </c>
    </row>
    <row r="25" spans="1:2" x14ac:dyDescent="0.35">
      <c r="A25" t="s">
        <v>135</v>
      </c>
      <c r="B25" s="5">
        <v>185</v>
      </c>
    </row>
    <row r="26" spans="1:2" x14ac:dyDescent="0.35">
      <c r="A26" t="s">
        <v>136</v>
      </c>
      <c r="B26" s="5">
        <v>210</v>
      </c>
    </row>
    <row r="27" spans="1:2" x14ac:dyDescent="0.35">
      <c r="A27" t="s">
        <v>137</v>
      </c>
      <c r="B27" s="5"/>
    </row>
    <row r="28" spans="1:2" x14ac:dyDescent="0.35">
      <c r="A28" t="s">
        <v>138</v>
      </c>
      <c r="B28" s="5"/>
    </row>
    <row r="29" spans="1:2" x14ac:dyDescent="0.35">
      <c r="A29" t="s">
        <v>139</v>
      </c>
      <c r="B29" s="5">
        <v>103</v>
      </c>
    </row>
    <row r="30" spans="1:2" x14ac:dyDescent="0.35">
      <c r="A30" t="s">
        <v>140</v>
      </c>
      <c r="B30" s="5">
        <v>108</v>
      </c>
    </row>
    <row r="31" spans="1:2" x14ac:dyDescent="0.35">
      <c r="A31" t="s">
        <v>141</v>
      </c>
      <c r="B31" s="5">
        <v>93</v>
      </c>
    </row>
    <row r="32" spans="1:2" x14ac:dyDescent="0.35">
      <c r="A32" t="s">
        <v>142</v>
      </c>
      <c r="B32" s="5"/>
    </row>
    <row r="33" spans="1:4" x14ac:dyDescent="0.35">
      <c r="A33" t="s">
        <v>143</v>
      </c>
      <c r="B33" s="5"/>
    </row>
    <row r="34" spans="1:4" x14ac:dyDescent="0.35">
      <c r="A34" t="s">
        <v>144</v>
      </c>
      <c r="B34" s="5">
        <v>11</v>
      </c>
    </row>
    <row r="35" spans="1:4" x14ac:dyDescent="0.35">
      <c r="A35" t="s">
        <v>145</v>
      </c>
      <c r="B35" s="5">
        <v>11</v>
      </c>
    </row>
    <row r="36" spans="1:4" x14ac:dyDescent="0.35">
      <c r="A36" t="s">
        <v>146</v>
      </c>
      <c r="B36" s="5">
        <v>10</v>
      </c>
    </row>
    <row r="37" spans="1:4" x14ac:dyDescent="0.35">
      <c r="A37" t="s">
        <v>118</v>
      </c>
      <c r="B37" s="5">
        <v>58</v>
      </c>
    </row>
    <row r="38" spans="1:4" x14ac:dyDescent="0.35">
      <c r="A38" t="s">
        <v>119</v>
      </c>
      <c r="B38" s="5">
        <v>145</v>
      </c>
    </row>
    <row r="39" spans="1:4" x14ac:dyDescent="0.35">
      <c r="A39" t="s">
        <v>21</v>
      </c>
      <c r="B39" s="5">
        <v>240</v>
      </c>
    </row>
    <row r="40" spans="1:4" x14ac:dyDescent="0.35">
      <c r="A40" t="s">
        <v>22</v>
      </c>
      <c r="B40" s="5">
        <v>257</v>
      </c>
    </row>
    <row r="41" spans="1:4" x14ac:dyDescent="0.35">
      <c r="A41" t="s">
        <v>23</v>
      </c>
      <c r="B41" s="5">
        <v>215</v>
      </c>
      <c r="D41" t="s">
        <v>43</v>
      </c>
    </row>
    <row r="42" spans="1:4" x14ac:dyDescent="0.35">
      <c r="A42" t="s">
        <v>24</v>
      </c>
      <c r="B42" s="5">
        <v>147</v>
      </c>
    </row>
    <row r="43" spans="1:4" x14ac:dyDescent="0.35">
      <c r="A43" t="s">
        <v>25</v>
      </c>
      <c r="B43" s="5">
        <v>154</v>
      </c>
    </row>
    <row r="44" spans="1:4" x14ac:dyDescent="0.35">
      <c r="A44" t="s">
        <v>26</v>
      </c>
      <c r="B44" s="5">
        <v>130</v>
      </c>
    </row>
    <row r="45" spans="1:4" x14ac:dyDescent="0.35">
      <c r="A45" t="s">
        <v>61</v>
      </c>
      <c r="B45" s="5">
        <v>2</v>
      </c>
    </row>
    <row r="46" spans="1:4" x14ac:dyDescent="0.35">
      <c r="A46" t="s">
        <v>62</v>
      </c>
      <c r="B46" s="5"/>
    </row>
    <row r="47" spans="1:4" x14ac:dyDescent="0.35">
      <c r="A47" t="s">
        <v>63</v>
      </c>
      <c r="B47" s="5">
        <v>2</v>
      </c>
    </row>
    <row r="48" spans="1:4" x14ac:dyDescent="0.35">
      <c r="A48" t="s">
        <v>108</v>
      </c>
      <c r="B48" s="5">
        <v>11</v>
      </c>
    </row>
    <row r="49" spans="1:2" x14ac:dyDescent="0.35">
      <c r="A49" t="s">
        <v>96</v>
      </c>
      <c r="B49" s="5">
        <v>1190</v>
      </c>
    </row>
    <row r="50" spans="1:2" x14ac:dyDescent="0.35">
      <c r="A50" t="s">
        <v>97</v>
      </c>
      <c r="B50" s="5">
        <v>174</v>
      </c>
    </row>
    <row r="51" spans="1:2" x14ac:dyDescent="0.35">
      <c r="A51" t="s">
        <v>120</v>
      </c>
      <c r="B51" s="5">
        <v>15</v>
      </c>
    </row>
    <row r="52" spans="1:2" x14ac:dyDescent="0.35">
      <c r="A52" t="s">
        <v>2</v>
      </c>
      <c r="B52" s="5">
        <v>79</v>
      </c>
    </row>
    <row r="53" spans="1:2" x14ac:dyDescent="0.35">
      <c r="A53" t="s">
        <v>33</v>
      </c>
      <c r="B53" s="5">
        <v>2</v>
      </c>
    </row>
    <row r="54" spans="1:2" x14ac:dyDescent="0.35">
      <c r="A54" t="s">
        <v>152</v>
      </c>
      <c r="B54" s="5">
        <v>335</v>
      </c>
    </row>
    <row r="55" spans="1:2" x14ac:dyDescent="0.35">
      <c r="A55" t="s">
        <v>153</v>
      </c>
      <c r="B55" s="5">
        <v>1000</v>
      </c>
    </row>
    <row r="56" spans="1:2" x14ac:dyDescent="0.35">
      <c r="A56" t="s">
        <v>154</v>
      </c>
      <c r="B56" s="5">
        <v>165</v>
      </c>
    </row>
    <row r="57" spans="1:2" x14ac:dyDescent="0.35">
      <c r="A57" t="s">
        <v>155</v>
      </c>
      <c r="B57" s="5">
        <v>75</v>
      </c>
    </row>
    <row r="58" spans="1:2" x14ac:dyDescent="0.35">
      <c r="A58" t="s">
        <v>36</v>
      </c>
      <c r="B58" s="5">
        <v>11</v>
      </c>
    </row>
    <row r="59" spans="1:2" x14ac:dyDescent="0.35">
      <c r="A59" t="s">
        <v>166</v>
      </c>
      <c r="B59" s="5">
        <v>5</v>
      </c>
    </row>
    <row r="60" spans="1:2" x14ac:dyDescent="0.35">
      <c r="A60" t="s">
        <v>106</v>
      </c>
      <c r="B60" s="5">
        <v>5000</v>
      </c>
    </row>
    <row r="61" spans="1:2" x14ac:dyDescent="0.35">
      <c r="A61" t="s">
        <v>107</v>
      </c>
      <c r="B61" s="5"/>
    </row>
    <row r="62" spans="1:2" x14ac:dyDescent="0.35">
      <c r="A62" t="s">
        <v>158</v>
      </c>
      <c r="B62" s="5">
        <v>3750</v>
      </c>
    </row>
    <row r="63" spans="1:2" x14ac:dyDescent="0.35">
      <c r="B63" s="5"/>
    </row>
    <row r="64" spans="1:2" x14ac:dyDescent="0.35">
      <c r="A64" s="4" t="s">
        <v>9</v>
      </c>
    </row>
    <row r="65" spans="1:4" x14ac:dyDescent="0.35">
      <c r="A65" s="1" t="s">
        <v>3</v>
      </c>
      <c r="B65" s="3" t="s">
        <v>1</v>
      </c>
      <c r="C65" s="1"/>
      <c r="D65" s="2" t="s">
        <v>0</v>
      </c>
    </row>
    <row r="66" spans="1:4" x14ac:dyDescent="0.35">
      <c r="A66" t="s">
        <v>126</v>
      </c>
      <c r="B66">
        <v>621</v>
      </c>
    </row>
    <row r="67" spans="1:4" x14ac:dyDescent="0.35">
      <c r="A67" t="s">
        <v>127</v>
      </c>
      <c r="B67">
        <v>660</v>
      </c>
    </row>
    <row r="68" spans="1:4" x14ac:dyDescent="0.35">
      <c r="A68" t="s">
        <v>128</v>
      </c>
      <c r="B68">
        <v>546</v>
      </c>
    </row>
    <row r="69" spans="1:4" x14ac:dyDescent="0.35">
      <c r="A69" t="s">
        <v>129</v>
      </c>
      <c r="B69">
        <v>250</v>
      </c>
    </row>
    <row r="70" spans="1:4" x14ac:dyDescent="0.35">
      <c r="A70" t="s">
        <v>130</v>
      </c>
      <c r="B70">
        <v>266</v>
      </c>
    </row>
    <row r="71" spans="1:4" x14ac:dyDescent="0.35">
      <c r="A71" t="s">
        <v>131</v>
      </c>
      <c r="B71">
        <v>225</v>
      </c>
    </row>
    <row r="72" spans="1:4" x14ac:dyDescent="0.35">
      <c r="A72" t="s">
        <v>132</v>
      </c>
    </row>
    <row r="73" spans="1:4" x14ac:dyDescent="0.35">
      <c r="A73" t="s">
        <v>133</v>
      </c>
    </row>
    <row r="74" spans="1:4" x14ac:dyDescent="0.35">
      <c r="A74" t="s">
        <v>134</v>
      </c>
      <c r="B74">
        <v>3</v>
      </c>
    </row>
    <row r="75" spans="1:4" x14ac:dyDescent="0.35">
      <c r="A75" t="s">
        <v>135</v>
      </c>
      <c r="B75">
        <v>3</v>
      </c>
    </row>
    <row r="76" spans="1:4" x14ac:dyDescent="0.35">
      <c r="A76" t="s">
        <v>136</v>
      </c>
      <c r="B76">
        <v>4</v>
      </c>
    </row>
    <row r="77" spans="1:4" x14ac:dyDescent="0.35">
      <c r="A77" t="s">
        <v>137</v>
      </c>
    </row>
    <row r="78" spans="1:4" x14ac:dyDescent="0.35">
      <c r="A78" t="s">
        <v>138</v>
      </c>
      <c r="B78">
        <f>26+157+34</f>
        <v>217</v>
      </c>
    </row>
    <row r="79" spans="1:4" x14ac:dyDescent="0.35">
      <c r="A79" t="s">
        <v>139</v>
      </c>
      <c r="B79">
        <v>609</v>
      </c>
    </row>
    <row r="80" spans="1:4" x14ac:dyDescent="0.35">
      <c r="A80" t="s">
        <v>140</v>
      </c>
      <c r="B80">
        <f>14+93+11</f>
        <v>118</v>
      </c>
    </row>
    <row r="81" spans="1:2" x14ac:dyDescent="0.35">
      <c r="A81" t="s">
        <v>141</v>
      </c>
      <c r="B81">
        <v>50</v>
      </c>
    </row>
    <row r="82" spans="1:2" x14ac:dyDescent="0.35">
      <c r="A82" t="s">
        <v>142</v>
      </c>
    </row>
    <row r="83" spans="1:2" x14ac:dyDescent="0.35">
      <c r="A83" t="s">
        <v>143</v>
      </c>
    </row>
    <row r="84" spans="1:2" x14ac:dyDescent="0.35">
      <c r="A84" t="s">
        <v>144</v>
      </c>
    </row>
    <row r="85" spans="1:2" x14ac:dyDescent="0.35">
      <c r="A85" t="s">
        <v>145</v>
      </c>
    </row>
    <row r="86" spans="1:2" x14ac:dyDescent="0.35">
      <c r="A86" t="s">
        <v>146</v>
      </c>
      <c r="B86">
        <v>20</v>
      </c>
    </row>
    <row r="87" spans="1:2" x14ac:dyDescent="0.35">
      <c r="A87" t="s">
        <v>114</v>
      </c>
      <c r="B87">
        <v>10</v>
      </c>
    </row>
    <row r="88" spans="1:2" x14ac:dyDescent="0.35">
      <c r="A88" t="s">
        <v>115</v>
      </c>
      <c r="B88">
        <v>6</v>
      </c>
    </row>
    <row r="89" spans="1:2" x14ac:dyDescent="0.35">
      <c r="A89" t="s">
        <v>116</v>
      </c>
      <c r="B89">
        <v>15</v>
      </c>
    </row>
    <row r="90" spans="1:2" x14ac:dyDescent="0.35">
      <c r="A90" t="s">
        <v>113</v>
      </c>
      <c r="B90">
        <v>8</v>
      </c>
    </row>
    <row r="91" spans="1:2" x14ac:dyDescent="0.35">
      <c r="A91" t="s">
        <v>111</v>
      </c>
      <c r="B91">
        <v>3</v>
      </c>
    </row>
    <row r="92" spans="1:2" x14ac:dyDescent="0.35">
      <c r="A92" t="s">
        <v>112</v>
      </c>
      <c r="B92">
        <v>3</v>
      </c>
    </row>
    <row r="93" spans="1:2" x14ac:dyDescent="0.35">
      <c r="A93" t="s">
        <v>117</v>
      </c>
      <c r="B93">
        <v>140</v>
      </c>
    </row>
    <row r="94" spans="1:2" x14ac:dyDescent="0.35">
      <c r="A94" t="s">
        <v>67</v>
      </c>
      <c r="B94">
        <v>171</v>
      </c>
    </row>
    <row r="95" spans="1:2" x14ac:dyDescent="0.35">
      <c r="A95" t="s">
        <v>68</v>
      </c>
      <c r="B95">
        <f>92+335+24</f>
        <v>451</v>
      </c>
    </row>
    <row r="96" spans="1:2" x14ac:dyDescent="0.35">
      <c r="A96" t="s">
        <v>69</v>
      </c>
    </row>
    <row r="97" spans="1:4" x14ac:dyDescent="0.35">
      <c r="A97" t="s">
        <v>70</v>
      </c>
    </row>
    <row r="98" spans="1:4" x14ac:dyDescent="0.35">
      <c r="A98" t="s">
        <v>42</v>
      </c>
      <c r="B98" s="5">
        <v>534</v>
      </c>
    </row>
    <row r="99" spans="1:4" x14ac:dyDescent="0.35">
      <c r="A99" t="s">
        <v>8</v>
      </c>
      <c r="B99" s="5">
        <v>2910</v>
      </c>
    </row>
    <row r="100" spans="1:4" x14ac:dyDescent="0.35">
      <c r="A100" t="s">
        <v>7</v>
      </c>
      <c r="B100" s="5">
        <v>924</v>
      </c>
    </row>
    <row r="101" spans="1:4" x14ac:dyDescent="0.35">
      <c r="A101" t="s">
        <v>35</v>
      </c>
      <c r="B101" s="5">
        <v>2672</v>
      </c>
    </row>
    <row r="102" spans="1:4" x14ac:dyDescent="0.35">
      <c r="A102" t="s">
        <v>39</v>
      </c>
      <c r="B102" s="5">
        <f>48+28+18+38+46+32+8+12+14+14</f>
        <v>258</v>
      </c>
    </row>
    <row r="103" spans="1:4" x14ac:dyDescent="0.35">
      <c r="A103" t="s">
        <v>37</v>
      </c>
      <c r="B103" s="5">
        <v>36</v>
      </c>
    </row>
    <row r="104" spans="1:4" x14ac:dyDescent="0.35">
      <c r="A104" t="s">
        <v>156</v>
      </c>
      <c r="B104" s="5">
        <v>1</v>
      </c>
    </row>
    <row r="105" spans="1:4" x14ac:dyDescent="0.35">
      <c r="A105" t="s">
        <v>157</v>
      </c>
      <c r="B105" s="5">
        <v>1</v>
      </c>
    </row>
    <row r="106" spans="1:4" x14ac:dyDescent="0.35">
      <c r="A106" t="s">
        <v>41</v>
      </c>
      <c r="B106" s="5">
        <v>11</v>
      </c>
    </row>
    <row r="107" spans="1:4" x14ac:dyDescent="0.35">
      <c r="A107" t="s">
        <v>110</v>
      </c>
      <c r="B107" s="5">
        <v>2100</v>
      </c>
    </row>
    <row r="108" spans="1:4" x14ac:dyDescent="0.35">
      <c r="A108" t="s">
        <v>106</v>
      </c>
      <c r="B108" s="5">
        <f>1516</f>
        <v>1516</v>
      </c>
    </row>
    <row r="109" spans="1:4" x14ac:dyDescent="0.35">
      <c r="A109" t="s">
        <v>107</v>
      </c>
      <c r="B109" s="5">
        <f>60+96+22+32</f>
        <v>210</v>
      </c>
    </row>
    <row r="110" spans="1:4" x14ac:dyDescent="0.35">
      <c r="A110" t="s">
        <v>109</v>
      </c>
      <c r="B110" s="5">
        <f>56</f>
        <v>56</v>
      </c>
    </row>
    <row r="111" spans="1:4" x14ac:dyDescent="0.35">
      <c r="A111" t="s">
        <v>79</v>
      </c>
      <c r="B111">
        <v>306</v>
      </c>
      <c r="D111" t="s">
        <v>84</v>
      </c>
    </row>
    <row r="113" spans="1:4" x14ac:dyDescent="0.35">
      <c r="A113" s="4" t="s">
        <v>11</v>
      </c>
    </row>
    <row r="114" spans="1:4" x14ac:dyDescent="0.35">
      <c r="A114" s="1" t="s">
        <v>3</v>
      </c>
      <c r="B114" s="3" t="s">
        <v>1</v>
      </c>
      <c r="C114" s="1"/>
      <c r="D114" s="2" t="s">
        <v>0</v>
      </c>
    </row>
    <row r="115" spans="1:4" x14ac:dyDescent="0.35">
      <c r="A115" t="s">
        <v>124</v>
      </c>
      <c r="B115" s="5">
        <v>11623</v>
      </c>
      <c r="C115" s="5"/>
      <c r="D115" s="5"/>
    </row>
    <row r="116" spans="1:4" x14ac:dyDescent="0.35">
      <c r="A116" t="s">
        <v>125</v>
      </c>
      <c r="B116" s="5">
        <v>16756</v>
      </c>
      <c r="C116" s="5"/>
      <c r="D116" s="5"/>
    </row>
    <row r="117" spans="1:4" x14ac:dyDescent="0.35">
      <c r="A117" t="s">
        <v>159</v>
      </c>
      <c r="B117" s="5"/>
      <c r="C117" s="4"/>
      <c r="D117" s="4"/>
    </row>
    <row r="118" spans="1:4" x14ac:dyDescent="0.35">
      <c r="A118" t="s">
        <v>160</v>
      </c>
      <c r="B118" s="5">
        <v>685</v>
      </c>
      <c r="C118" s="4"/>
      <c r="D118" s="4"/>
    </row>
    <row r="119" spans="1:4" x14ac:dyDescent="0.35">
      <c r="A119" t="s">
        <v>126</v>
      </c>
      <c r="B119" s="5">
        <v>1450</v>
      </c>
    </row>
    <row r="120" spans="1:4" x14ac:dyDescent="0.35">
      <c r="A120" t="s">
        <v>127</v>
      </c>
      <c r="B120" s="5">
        <v>1482</v>
      </c>
    </row>
    <row r="121" spans="1:4" x14ac:dyDescent="0.35">
      <c r="A121" t="s">
        <v>128</v>
      </c>
      <c r="B121" s="5">
        <v>1378</v>
      </c>
    </row>
    <row r="122" spans="1:4" x14ac:dyDescent="0.35">
      <c r="A122" t="s">
        <v>129</v>
      </c>
      <c r="B122" s="5">
        <v>1715</v>
      </c>
    </row>
    <row r="123" spans="1:4" x14ac:dyDescent="0.35">
      <c r="A123" t="s">
        <v>130</v>
      </c>
      <c r="B123" s="5">
        <v>1429</v>
      </c>
    </row>
    <row r="124" spans="1:4" x14ac:dyDescent="0.35">
      <c r="A124" t="s">
        <v>131</v>
      </c>
      <c r="B124" s="5">
        <v>1518</v>
      </c>
    </row>
    <row r="125" spans="1:4" x14ac:dyDescent="0.35">
      <c r="A125" t="s">
        <v>132</v>
      </c>
      <c r="B125" s="5"/>
    </row>
    <row r="126" spans="1:4" x14ac:dyDescent="0.35">
      <c r="A126" t="s">
        <v>133</v>
      </c>
      <c r="B126" s="5"/>
    </row>
    <row r="127" spans="1:4" x14ac:dyDescent="0.35">
      <c r="A127" t="s">
        <v>134</v>
      </c>
      <c r="B127" s="5">
        <v>56</v>
      </c>
    </row>
    <row r="128" spans="1:4" x14ac:dyDescent="0.35">
      <c r="A128" t="s">
        <v>135</v>
      </c>
      <c r="B128" s="5">
        <v>182</v>
      </c>
    </row>
    <row r="129" spans="1:2" x14ac:dyDescent="0.35">
      <c r="A129" t="s">
        <v>136</v>
      </c>
      <c r="B129" s="5">
        <v>214</v>
      </c>
    </row>
    <row r="130" spans="1:2" x14ac:dyDescent="0.35">
      <c r="A130" t="s">
        <v>137</v>
      </c>
      <c r="B130" s="5"/>
    </row>
    <row r="131" spans="1:2" x14ac:dyDescent="0.35">
      <c r="A131" t="s">
        <v>138</v>
      </c>
      <c r="B131" s="5"/>
    </row>
    <row r="132" spans="1:2" x14ac:dyDescent="0.35">
      <c r="A132" t="s">
        <v>139</v>
      </c>
      <c r="B132" s="5">
        <v>283</v>
      </c>
    </row>
    <row r="133" spans="1:2" x14ac:dyDescent="0.35">
      <c r="A133" t="s">
        <v>140</v>
      </c>
      <c r="B133" s="5">
        <v>180</v>
      </c>
    </row>
    <row r="134" spans="1:2" x14ac:dyDescent="0.35">
      <c r="A134" t="s">
        <v>141</v>
      </c>
      <c r="B134" s="5">
        <v>152</v>
      </c>
    </row>
    <row r="135" spans="1:2" x14ac:dyDescent="0.35">
      <c r="A135" t="s">
        <v>142</v>
      </c>
      <c r="B135" s="5"/>
    </row>
    <row r="136" spans="1:2" x14ac:dyDescent="0.35">
      <c r="A136" t="s">
        <v>143</v>
      </c>
      <c r="B136" s="5"/>
    </row>
    <row r="137" spans="1:2" x14ac:dyDescent="0.35">
      <c r="A137" t="s">
        <v>144</v>
      </c>
      <c r="B137" s="5">
        <v>23</v>
      </c>
    </row>
    <row r="138" spans="1:2" x14ac:dyDescent="0.35">
      <c r="A138" t="s">
        <v>145</v>
      </c>
      <c r="B138" s="5">
        <v>25</v>
      </c>
    </row>
    <row r="139" spans="1:2" x14ac:dyDescent="0.35">
      <c r="A139" t="s">
        <v>146</v>
      </c>
      <c r="B139" s="5">
        <v>20</v>
      </c>
    </row>
    <row r="140" spans="1:2" x14ac:dyDescent="0.35">
      <c r="A140" t="s">
        <v>96</v>
      </c>
      <c r="B140" s="5">
        <v>1318</v>
      </c>
    </row>
    <row r="141" spans="1:2" x14ac:dyDescent="0.35">
      <c r="A141" t="s">
        <v>97</v>
      </c>
      <c r="B141" s="5">
        <v>176</v>
      </c>
    </row>
    <row r="142" spans="1:2" x14ac:dyDescent="0.35">
      <c r="A142" t="s">
        <v>120</v>
      </c>
      <c r="B142" s="5">
        <v>15</v>
      </c>
    </row>
    <row r="143" spans="1:2" x14ac:dyDescent="0.35">
      <c r="A143" t="s">
        <v>152</v>
      </c>
      <c r="B143" s="5">
        <v>390</v>
      </c>
    </row>
    <row r="144" spans="1:2" x14ac:dyDescent="0.35">
      <c r="A144" t="s">
        <v>153</v>
      </c>
      <c r="B144" s="5">
        <v>1200</v>
      </c>
    </row>
    <row r="145" spans="1:4" x14ac:dyDescent="0.35">
      <c r="A145" t="s">
        <v>154</v>
      </c>
      <c r="B145" s="5">
        <v>193</v>
      </c>
    </row>
    <row r="146" spans="1:4" x14ac:dyDescent="0.35">
      <c r="A146" t="s">
        <v>155</v>
      </c>
      <c r="B146" s="5">
        <v>86</v>
      </c>
    </row>
    <row r="147" spans="1:4" x14ac:dyDescent="0.35">
      <c r="A147" t="s">
        <v>34</v>
      </c>
      <c r="B147" s="5">
        <v>5</v>
      </c>
    </row>
    <row r="148" spans="1:4" x14ac:dyDescent="0.35">
      <c r="A148" t="s">
        <v>106</v>
      </c>
      <c r="B148" s="5">
        <v>5000</v>
      </c>
    </row>
    <row r="149" spans="1:4" x14ac:dyDescent="0.35">
      <c r="A149" t="s">
        <v>107</v>
      </c>
      <c r="B149" s="5"/>
    </row>
    <row r="150" spans="1:4" x14ac:dyDescent="0.35">
      <c r="B150" s="5"/>
    </row>
    <row r="151" spans="1:4" x14ac:dyDescent="0.35">
      <c r="A151" s="4" t="s">
        <v>10</v>
      </c>
    </row>
    <row r="152" spans="1:4" x14ac:dyDescent="0.35">
      <c r="A152" s="1" t="s">
        <v>3</v>
      </c>
      <c r="B152" s="3" t="s">
        <v>1</v>
      </c>
      <c r="C152" s="1"/>
      <c r="D152" s="2" t="s">
        <v>0</v>
      </c>
    </row>
    <row r="153" spans="1:4" x14ac:dyDescent="0.35">
      <c r="A153" t="s">
        <v>126</v>
      </c>
      <c r="B153">
        <v>356</v>
      </c>
    </row>
    <row r="154" spans="1:4" x14ac:dyDescent="0.35">
      <c r="A154" t="s">
        <v>127</v>
      </c>
      <c r="B154">
        <v>356</v>
      </c>
    </row>
    <row r="155" spans="1:4" x14ac:dyDescent="0.35">
      <c r="A155" t="s">
        <v>128</v>
      </c>
      <c r="B155">
        <v>356</v>
      </c>
    </row>
    <row r="156" spans="1:4" x14ac:dyDescent="0.35">
      <c r="A156" t="s">
        <v>129</v>
      </c>
      <c r="B156">
        <v>221</v>
      </c>
    </row>
    <row r="157" spans="1:4" x14ac:dyDescent="0.35">
      <c r="A157" t="s">
        <v>130</v>
      </c>
      <c r="B157">
        <v>221</v>
      </c>
    </row>
    <row r="158" spans="1:4" x14ac:dyDescent="0.35">
      <c r="A158" t="s">
        <v>131</v>
      </c>
      <c r="B158">
        <v>221</v>
      </c>
    </row>
    <row r="159" spans="1:4" x14ac:dyDescent="0.35">
      <c r="A159" t="s">
        <v>132</v>
      </c>
    </row>
    <row r="160" spans="1:4" x14ac:dyDescent="0.35">
      <c r="A160" t="s">
        <v>133</v>
      </c>
    </row>
    <row r="161" spans="1:2" x14ac:dyDescent="0.35">
      <c r="A161" t="s">
        <v>134</v>
      </c>
    </row>
    <row r="162" spans="1:2" x14ac:dyDescent="0.35">
      <c r="A162" t="s">
        <v>135</v>
      </c>
    </row>
    <row r="163" spans="1:2" x14ac:dyDescent="0.35">
      <c r="A163" t="s">
        <v>136</v>
      </c>
    </row>
    <row r="164" spans="1:2" x14ac:dyDescent="0.35">
      <c r="A164" t="s">
        <v>137</v>
      </c>
    </row>
    <row r="165" spans="1:2" x14ac:dyDescent="0.35">
      <c r="A165" t="s">
        <v>138</v>
      </c>
      <c r="B165">
        <f>26+157+34</f>
        <v>217</v>
      </c>
    </row>
    <row r="166" spans="1:2" x14ac:dyDescent="0.35">
      <c r="A166" t="s">
        <v>139</v>
      </c>
      <c r="B166">
        <v>611</v>
      </c>
    </row>
    <row r="167" spans="1:2" x14ac:dyDescent="0.35">
      <c r="A167" t="s">
        <v>140</v>
      </c>
      <c r="B167">
        <v>129</v>
      </c>
    </row>
    <row r="168" spans="1:2" x14ac:dyDescent="0.35">
      <c r="A168" t="s">
        <v>141</v>
      </c>
      <c r="B168">
        <v>47</v>
      </c>
    </row>
    <row r="169" spans="1:2" x14ac:dyDescent="0.35">
      <c r="A169" t="s">
        <v>142</v>
      </c>
    </row>
    <row r="170" spans="1:2" x14ac:dyDescent="0.35">
      <c r="A170" t="s">
        <v>143</v>
      </c>
    </row>
    <row r="171" spans="1:2" x14ac:dyDescent="0.35">
      <c r="A171" t="s">
        <v>144</v>
      </c>
    </row>
    <row r="172" spans="1:2" x14ac:dyDescent="0.35">
      <c r="A172" t="s">
        <v>145</v>
      </c>
    </row>
    <row r="173" spans="1:2" x14ac:dyDescent="0.35">
      <c r="A173" t="s">
        <v>146</v>
      </c>
    </row>
    <row r="174" spans="1:2" x14ac:dyDescent="0.35">
      <c r="A174" t="s">
        <v>114</v>
      </c>
      <c r="B174">
        <v>13</v>
      </c>
    </row>
    <row r="175" spans="1:2" x14ac:dyDescent="0.35">
      <c r="A175" t="s">
        <v>115</v>
      </c>
      <c r="B175">
        <v>15</v>
      </c>
    </row>
    <row r="176" spans="1:2" x14ac:dyDescent="0.35">
      <c r="A176" t="s">
        <v>116</v>
      </c>
      <c r="B176">
        <v>9</v>
      </c>
    </row>
    <row r="177" spans="1:2" x14ac:dyDescent="0.35">
      <c r="A177" t="s">
        <v>113</v>
      </c>
      <c r="B177">
        <v>4</v>
      </c>
    </row>
    <row r="178" spans="1:2" x14ac:dyDescent="0.35">
      <c r="A178" t="s">
        <v>111</v>
      </c>
      <c r="B178">
        <v>0</v>
      </c>
    </row>
    <row r="179" spans="1:2" x14ac:dyDescent="0.35">
      <c r="A179" t="s">
        <v>112</v>
      </c>
      <c r="B179">
        <v>3</v>
      </c>
    </row>
    <row r="180" spans="1:2" x14ac:dyDescent="0.35">
      <c r="A180" t="s">
        <v>117</v>
      </c>
      <c r="B180">
        <v>142</v>
      </c>
    </row>
    <row r="181" spans="1:2" x14ac:dyDescent="0.35">
      <c r="A181" t="s">
        <v>67</v>
      </c>
      <c r="B181">
        <v>185</v>
      </c>
    </row>
    <row r="182" spans="1:2" x14ac:dyDescent="0.35">
      <c r="A182" t="s">
        <v>68</v>
      </c>
      <c r="B182">
        <f>101+28+365</f>
        <v>494</v>
      </c>
    </row>
    <row r="183" spans="1:2" x14ac:dyDescent="0.35">
      <c r="A183" t="s">
        <v>69</v>
      </c>
    </row>
    <row r="184" spans="1:2" x14ac:dyDescent="0.35">
      <c r="A184" t="s">
        <v>70</v>
      </c>
      <c r="B184">
        <v>3</v>
      </c>
    </row>
    <row r="185" spans="1:2" x14ac:dyDescent="0.35">
      <c r="A185" t="s">
        <v>122</v>
      </c>
      <c r="B185">
        <v>11</v>
      </c>
    </row>
    <row r="186" spans="1:2" x14ac:dyDescent="0.35">
      <c r="A186" t="s">
        <v>42</v>
      </c>
      <c r="B186" s="5">
        <v>405</v>
      </c>
    </row>
    <row r="187" spans="1:2" x14ac:dyDescent="0.35">
      <c r="A187" t="s">
        <v>8</v>
      </c>
      <c r="B187" s="5">
        <v>2913</v>
      </c>
    </row>
    <row r="188" spans="1:2" x14ac:dyDescent="0.35">
      <c r="A188" t="s">
        <v>7</v>
      </c>
      <c r="B188" s="5">
        <v>924</v>
      </c>
    </row>
    <row r="189" spans="1:2" x14ac:dyDescent="0.35">
      <c r="A189" t="s">
        <v>35</v>
      </c>
      <c r="B189" s="5">
        <f>2074+730</f>
        <v>2804</v>
      </c>
    </row>
    <row r="190" spans="1:2" x14ac:dyDescent="0.35">
      <c r="A190" t="s">
        <v>39</v>
      </c>
      <c r="B190" s="5">
        <f>48+28+18+38+46+32+8+12+14+14</f>
        <v>258</v>
      </c>
    </row>
    <row r="191" spans="1:2" x14ac:dyDescent="0.35">
      <c r="A191" t="s">
        <v>156</v>
      </c>
      <c r="B191" s="5">
        <v>1</v>
      </c>
    </row>
    <row r="192" spans="1:2" x14ac:dyDescent="0.35">
      <c r="A192" t="s">
        <v>157</v>
      </c>
      <c r="B192" s="5">
        <v>1</v>
      </c>
    </row>
    <row r="193" spans="1:4" x14ac:dyDescent="0.35">
      <c r="A193" t="s">
        <v>41</v>
      </c>
      <c r="B193" s="5">
        <v>11</v>
      </c>
    </row>
    <row r="194" spans="1:4" x14ac:dyDescent="0.35">
      <c r="A194" t="s">
        <v>44</v>
      </c>
      <c r="B194" s="5">
        <v>11</v>
      </c>
    </row>
    <row r="195" spans="1:4" x14ac:dyDescent="0.35">
      <c r="A195" t="s">
        <v>121</v>
      </c>
      <c r="B195" s="5">
        <v>2200</v>
      </c>
    </row>
    <row r="196" spans="1:4" x14ac:dyDescent="0.35">
      <c r="A196" t="s">
        <v>106</v>
      </c>
      <c r="B196" s="5">
        <v>1700</v>
      </c>
    </row>
    <row r="197" spans="1:4" x14ac:dyDescent="0.35">
      <c r="A197" t="s">
        <v>107</v>
      </c>
      <c r="B197" s="5">
        <f>80+72+32</f>
        <v>184</v>
      </c>
    </row>
    <row r="198" spans="1:4" x14ac:dyDescent="0.35">
      <c r="A198" t="s">
        <v>109</v>
      </c>
      <c r="B198" s="5">
        <v>28</v>
      </c>
    </row>
    <row r="199" spans="1:4" x14ac:dyDescent="0.35">
      <c r="A199" t="s">
        <v>79</v>
      </c>
      <c r="B199">
        <v>315</v>
      </c>
      <c r="D199" t="s">
        <v>84</v>
      </c>
    </row>
    <row r="200" spans="1:4" x14ac:dyDescent="0.35">
      <c r="B200" s="5"/>
    </row>
    <row r="201" spans="1:4" x14ac:dyDescent="0.35">
      <c r="A201" s="4" t="s">
        <v>13</v>
      </c>
    </row>
    <row r="202" spans="1:4" x14ac:dyDescent="0.35">
      <c r="A202" s="1" t="s">
        <v>3</v>
      </c>
      <c r="B202" s="3" t="s">
        <v>1</v>
      </c>
      <c r="C202" s="1"/>
      <c r="D202" s="2" t="s">
        <v>0</v>
      </c>
    </row>
    <row r="203" spans="1:4" x14ac:dyDescent="0.35">
      <c r="A203" t="s">
        <v>124</v>
      </c>
      <c r="B203" s="5">
        <v>11475</v>
      </c>
      <c r="C203" s="4"/>
      <c r="D203" s="4"/>
    </row>
    <row r="204" spans="1:4" x14ac:dyDescent="0.35">
      <c r="A204" t="s">
        <v>125</v>
      </c>
      <c r="B204" s="5">
        <v>12029</v>
      </c>
      <c r="C204" s="4"/>
      <c r="D204" s="4"/>
    </row>
    <row r="205" spans="1:4" x14ac:dyDescent="0.35">
      <c r="A205" t="s">
        <v>159</v>
      </c>
      <c r="B205" s="5"/>
      <c r="C205" s="4"/>
      <c r="D205" s="4"/>
    </row>
    <row r="206" spans="1:4" x14ac:dyDescent="0.35">
      <c r="A206" t="s">
        <v>160</v>
      </c>
      <c r="B206" s="5">
        <v>416</v>
      </c>
      <c r="C206" s="4"/>
      <c r="D206" s="4"/>
    </row>
    <row r="207" spans="1:4" x14ac:dyDescent="0.35">
      <c r="A207" t="s">
        <v>126</v>
      </c>
      <c r="B207" s="5">
        <v>1626</v>
      </c>
    </row>
    <row r="208" spans="1:4" x14ac:dyDescent="0.35">
      <c r="A208" t="s">
        <v>127</v>
      </c>
      <c r="B208" s="5">
        <v>1709</v>
      </c>
    </row>
    <row r="209" spans="1:2" x14ac:dyDescent="0.35">
      <c r="A209" t="s">
        <v>128</v>
      </c>
      <c r="B209" s="5">
        <v>1595</v>
      </c>
    </row>
    <row r="210" spans="1:2" x14ac:dyDescent="0.35">
      <c r="A210" t="s">
        <v>129</v>
      </c>
      <c r="B210" s="5">
        <v>1758</v>
      </c>
    </row>
    <row r="211" spans="1:2" x14ac:dyDescent="0.35">
      <c r="A211" t="s">
        <v>130</v>
      </c>
      <c r="B211" s="5">
        <v>1400</v>
      </c>
    </row>
    <row r="212" spans="1:2" x14ac:dyDescent="0.35">
      <c r="A212" t="s">
        <v>131</v>
      </c>
      <c r="B212" s="5">
        <f>124+1372</f>
        <v>1496</v>
      </c>
    </row>
    <row r="213" spans="1:2" x14ac:dyDescent="0.35">
      <c r="A213" t="s">
        <v>132</v>
      </c>
      <c r="B213" s="5"/>
    </row>
    <row r="214" spans="1:2" x14ac:dyDescent="0.35">
      <c r="A214" t="s">
        <v>133</v>
      </c>
      <c r="B214" s="5"/>
    </row>
    <row r="215" spans="1:2" x14ac:dyDescent="0.35">
      <c r="A215" t="s">
        <v>134</v>
      </c>
      <c r="B215" s="5">
        <v>54</v>
      </c>
    </row>
    <row r="216" spans="1:2" x14ac:dyDescent="0.35">
      <c r="A216" t="s">
        <v>135</v>
      </c>
      <c r="B216" s="5">
        <v>185</v>
      </c>
    </row>
    <row r="217" spans="1:2" x14ac:dyDescent="0.35">
      <c r="A217" t="s">
        <v>136</v>
      </c>
      <c r="B217" s="5">
        <v>214</v>
      </c>
    </row>
    <row r="218" spans="1:2" x14ac:dyDescent="0.35">
      <c r="A218" t="s">
        <v>137</v>
      </c>
      <c r="B218" s="5"/>
    </row>
    <row r="219" spans="1:2" x14ac:dyDescent="0.35">
      <c r="A219" t="s">
        <v>138</v>
      </c>
      <c r="B219" s="5"/>
    </row>
    <row r="220" spans="1:2" x14ac:dyDescent="0.35">
      <c r="A220" t="s">
        <v>139</v>
      </c>
      <c r="B220" s="5">
        <f>112+137</f>
        <v>249</v>
      </c>
    </row>
    <row r="221" spans="1:2" x14ac:dyDescent="0.35">
      <c r="A221" t="s">
        <v>140</v>
      </c>
      <c r="B221" s="5">
        <v>137</v>
      </c>
    </row>
    <row r="222" spans="1:2" x14ac:dyDescent="0.35">
      <c r="A222" t="s">
        <v>141</v>
      </c>
      <c r="B222" s="5">
        <v>135</v>
      </c>
    </row>
    <row r="223" spans="1:2" x14ac:dyDescent="0.35">
      <c r="A223" t="s">
        <v>142</v>
      </c>
      <c r="B223" s="5"/>
    </row>
    <row r="224" spans="1:2" x14ac:dyDescent="0.35">
      <c r="A224" t="s">
        <v>143</v>
      </c>
      <c r="B224" s="5"/>
    </row>
    <row r="225" spans="1:4" x14ac:dyDescent="0.35">
      <c r="A225" t="s">
        <v>144</v>
      </c>
      <c r="B225" s="5">
        <v>21</v>
      </c>
    </row>
    <row r="226" spans="1:4" x14ac:dyDescent="0.35">
      <c r="A226" t="s">
        <v>145</v>
      </c>
      <c r="B226" s="5">
        <v>21</v>
      </c>
    </row>
    <row r="227" spans="1:4" x14ac:dyDescent="0.35">
      <c r="A227" t="s">
        <v>146</v>
      </c>
      <c r="B227" s="5">
        <v>21</v>
      </c>
    </row>
    <row r="228" spans="1:4" x14ac:dyDescent="0.35">
      <c r="A228" t="s">
        <v>96</v>
      </c>
      <c r="B228" s="5">
        <v>1287</v>
      </c>
    </row>
    <row r="229" spans="1:4" x14ac:dyDescent="0.35">
      <c r="A229" t="s">
        <v>97</v>
      </c>
      <c r="B229" s="5">
        <v>180</v>
      </c>
    </row>
    <row r="230" spans="1:4" x14ac:dyDescent="0.35">
      <c r="A230" t="s">
        <v>120</v>
      </c>
      <c r="B230" s="5">
        <v>15</v>
      </c>
    </row>
    <row r="231" spans="1:4" x14ac:dyDescent="0.35">
      <c r="A231" t="s">
        <v>152</v>
      </c>
      <c r="B231" s="5">
        <v>390</v>
      </c>
    </row>
    <row r="232" spans="1:4" x14ac:dyDescent="0.35">
      <c r="A232" t="s">
        <v>153</v>
      </c>
      <c r="B232" s="5">
        <v>1200</v>
      </c>
    </row>
    <row r="233" spans="1:4" x14ac:dyDescent="0.35">
      <c r="A233" t="s">
        <v>154</v>
      </c>
      <c r="B233" s="5">
        <v>193</v>
      </c>
    </row>
    <row r="234" spans="1:4" x14ac:dyDescent="0.35">
      <c r="A234" t="s">
        <v>155</v>
      </c>
      <c r="B234" s="5">
        <v>86</v>
      </c>
    </row>
    <row r="235" spans="1:4" x14ac:dyDescent="0.35">
      <c r="A235" t="s">
        <v>34</v>
      </c>
      <c r="B235" s="5">
        <v>5</v>
      </c>
    </row>
    <row r="236" spans="1:4" x14ac:dyDescent="0.35">
      <c r="A236" t="s">
        <v>106</v>
      </c>
      <c r="B236" s="5">
        <v>5000</v>
      </c>
    </row>
    <row r="237" spans="1:4" x14ac:dyDescent="0.35">
      <c r="A237" t="s">
        <v>107</v>
      </c>
      <c r="B237" s="5"/>
    </row>
    <row r="238" spans="1:4" x14ac:dyDescent="0.35">
      <c r="B238" s="5"/>
    </row>
    <row r="239" spans="1:4" x14ac:dyDescent="0.35">
      <c r="A239" s="4" t="s">
        <v>31</v>
      </c>
    </row>
    <row r="240" spans="1:4" x14ac:dyDescent="0.35">
      <c r="A240" s="1" t="s">
        <v>3</v>
      </c>
      <c r="B240" s="3" t="s">
        <v>1</v>
      </c>
      <c r="C240" s="1"/>
      <c r="D240" s="2" t="s">
        <v>0</v>
      </c>
    </row>
    <row r="241" spans="1:2" x14ac:dyDescent="0.35">
      <c r="A241" t="s">
        <v>126</v>
      </c>
      <c r="B241">
        <v>375</v>
      </c>
    </row>
    <row r="242" spans="1:2" x14ac:dyDescent="0.35">
      <c r="A242" t="s">
        <v>127</v>
      </c>
      <c r="B242">
        <v>398</v>
      </c>
    </row>
    <row r="243" spans="1:2" x14ac:dyDescent="0.35">
      <c r="A243" t="s">
        <v>128</v>
      </c>
      <c r="B243">
        <v>351</v>
      </c>
    </row>
    <row r="244" spans="1:2" x14ac:dyDescent="0.35">
      <c r="A244" t="s">
        <v>129</v>
      </c>
      <c r="B244">
        <v>221</v>
      </c>
    </row>
    <row r="245" spans="1:2" x14ac:dyDescent="0.35">
      <c r="A245" t="s">
        <v>130</v>
      </c>
      <c r="B245">
        <v>221</v>
      </c>
    </row>
    <row r="246" spans="1:2" x14ac:dyDescent="0.35">
      <c r="A246" t="s">
        <v>131</v>
      </c>
      <c r="B246">
        <v>221</v>
      </c>
    </row>
    <row r="247" spans="1:2" x14ac:dyDescent="0.35">
      <c r="A247" t="s">
        <v>132</v>
      </c>
    </row>
    <row r="248" spans="1:2" x14ac:dyDescent="0.35">
      <c r="A248" t="s">
        <v>133</v>
      </c>
    </row>
    <row r="249" spans="1:2" x14ac:dyDescent="0.35">
      <c r="A249" t="s">
        <v>134</v>
      </c>
    </row>
    <row r="250" spans="1:2" x14ac:dyDescent="0.35">
      <c r="A250" t="s">
        <v>135</v>
      </c>
    </row>
    <row r="251" spans="1:2" x14ac:dyDescent="0.35">
      <c r="A251" t="s">
        <v>136</v>
      </c>
    </row>
    <row r="252" spans="1:2" x14ac:dyDescent="0.35">
      <c r="A252" t="s">
        <v>137</v>
      </c>
    </row>
    <row r="253" spans="1:2" x14ac:dyDescent="0.35">
      <c r="A253" t="s">
        <v>138</v>
      </c>
      <c r="B253">
        <f>26+157+34</f>
        <v>217</v>
      </c>
    </row>
    <row r="254" spans="1:2" x14ac:dyDescent="0.35">
      <c r="A254" t="s">
        <v>139</v>
      </c>
      <c r="B254">
        <f>611-24</f>
        <v>587</v>
      </c>
    </row>
    <row r="255" spans="1:2" x14ac:dyDescent="0.35">
      <c r="A255" t="s">
        <v>140</v>
      </c>
      <c r="B255">
        <v>109</v>
      </c>
    </row>
    <row r="256" spans="1:2" x14ac:dyDescent="0.35">
      <c r="A256" t="s">
        <v>141</v>
      </c>
      <c r="B256">
        <v>47</v>
      </c>
    </row>
    <row r="257" spans="1:2" x14ac:dyDescent="0.35">
      <c r="A257" t="s">
        <v>142</v>
      </c>
    </row>
    <row r="258" spans="1:2" x14ac:dyDescent="0.35">
      <c r="A258" t="s">
        <v>143</v>
      </c>
    </row>
    <row r="259" spans="1:2" x14ac:dyDescent="0.35">
      <c r="A259" t="s">
        <v>144</v>
      </c>
    </row>
    <row r="260" spans="1:2" x14ac:dyDescent="0.35">
      <c r="A260" t="s">
        <v>145</v>
      </c>
    </row>
    <row r="261" spans="1:2" x14ac:dyDescent="0.35">
      <c r="A261" t="s">
        <v>146</v>
      </c>
    </row>
    <row r="262" spans="1:2" x14ac:dyDescent="0.35">
      <c r="A262" t="s">
        <v>114</v>
      </c>
      <c r="B262">
        <v>13</v>
      </c>
    </row>
    <row r="263" spans="1:2" x14ac:dyDescent="0.35">
      <c r="A263" t="s">
        <v>115</v>
      </c>
      <c r="B263">
        <v>15</v>
      </c>
    </row>
    <row r="264" spans="1:2" x14ac:dyDescent="0.35">
      <c r="A264" t="s">
        <v>116</v>
      </c>
      <c r="B264">
        <v>9</v>
      </c>
    </row>
    <row r="265" spans="1:2" x14ac:dyDescent="0.35">
      <c r="A265" t="s">
        <v>113</v>
      </c>
      <c r="B265">
        <v>4</v>
      </c>
    </row>
    <row r="266" spans="1:2" x14ac:dyDescent="0.35">
      <c r="A266" t="s">
        <v>111</v>
      </c>
      <c r="B266">
        <v>0</v>
      </c>
    </row>
    <row r="267" spans="1:2" x14ac:dyDescent="0.35">
      <c r="A267" t="s">
        <v>112</v>
      </c>
      <c r="B267">
        <v>3</v>
      </c>
    </row>
    <row r="268" spans="1:2" x14ac:dyDescent="0.35">
      <c r="A268" t="s">
        <v>117</v>
      </c>
      <c r="B268">
        <v>140</v>
      </c>
    </row>
    <row r="269" spans="1:2" x14ac:dyDescent="0.35">
      <c r="A269" t="s">
        <v>67</v>
      </c>
      <c r="B269">
        <v>192</v>
      </c>
    </row>
    <row r="270" spans="1:2" x14ac:dyDescent="0.35">
      <c r="A270" t="s">
        <v>68</v>
      </c>
      <c r="B270">
        <f>96+409</f>
        <v>505</v>
      </c>
    </row>
    <row r="271" spans="1:2" x14ac:dyDescent="0.35">
      <c r="A271" t="s">
        <v>69</v>
      </c>
    </row>
    <row r="272" spans="1:2" x14ac:dyDescent="0.35">
      <c r="A272" t="s">
        <v>70</v>
      </c>
      <c r="B272">
        <v>3</v>
      </c>
    </row>
    <row r="273" spans="1:4" x14ac:dyDescent="0.35">
      <c r="A273" t="s">
        <v>122</v>
      </c>
      <c r="B273">
        <v>11</v>
      </c>
    </row>
    <row r="274" spans="1:4" x14ac:dyDescent="0.35">
      <c r="A274" t="s">
        <v>42</v>
      </c>
      <c r="B274" s="5">
        <v>497</v>
      </c>
    </row>
    <row r="275" spans="1:4" x14ac:dyDescent="0.35">
      <c r="A275" t="s">
        <v>8</v>
      </c>
      <c r="B275" s="5">
        <v>2613</v>
      </c>
    </row>
    <row r="276" spans="1:4" x14ac:dyDescent="0.35">
      <c r="A276" t="s">
        <v>7</v>
      </c>
      <c r="B276" s="5">
        <v>828</v>
      </c>
    </row>
    <row r="277" spans="1:4" x14ac:dyDescent="0.35">
      <c r="A277" t="s">
        <v>35</v>
      </c>
      <c r="B277" s="5">
        <f>1978+750</f>
        <v>2728</v>
      </c>
    </row>
    <row r="278" spans="1:4" x14ac:dyDescent="0.35">
      <c r="A278" t="s">
        <v>39</v>
      </c>
      <c r="B278" s="5">
        <v>238</v>
      </c>
    </row>
    <row r="279" spans="1:4" x14ac:dyDescent="0.35">
      <c r="A279" t="s">
        <v>156</v>
      </c>
      <c r="B279" s="5">
        <v>1</v>
      </c>
    </row>
    <row r="280" spans="1:4" x14ac:dyDescent="0.35">
      <c r="A280" t="s">
        <v>157</v>
      </c>
      <c r="B280" s="5">
        <v>1</v>
      </c>
    </row>
    <row r="281" spans="1:4" x14ac:dyDescent="0.35">
      <c r="A281" t="s">
        <v>41</v>
      </c>
      <c r="B281" s="5">
        <v>11</v>
      </c>
    </row>
    <row r="282" spans="1:4" x14ac:dyDescent="0.35">
      <c r="A282" t="s">
        <v>44</v>
      </c>
      <c r="B282" s="5">
        <v>11</v>
      </c>
    </row>
    <row r="283" spans="1:4" x14ac:dyDescent="0.35">
      <c r="A283" t="s">
        <v>121</v>
      </c>
      <c r="B283" s="5">
        <v>2000</v>
      </c>
    </row>
    <row r="284" spans="1:4" x14ac:dyDescent="0.35">
      <c r="A284" t="s">
        <v>106</v>
      </c>
      <c r="B284" s="5">
        <v>1725</v>
      </c>
    </row>
    <row r="285" spans="1:4" x14ac:dyDescent="0.35">
      <c r="A285" t="s">
        <v>107</v>
      </c>
      <c r="B285" s="5">
        <v>204</v>
      </c>
    </row>
    <row r="286" spans="1:4" x14ac:dyDescent="0.35">
      <c r="A286" t="s">
        <v>109</v>
      </c>
      <c r="B286" s="5">
        <v>28</v>
      </c>
    </row>
    <row r="287" spans="1:4" x14ac:dyDescent="0.35">
      <c r="A287" t="s">
        <v>79</v>
      </c>
      <c r="B287">
        <v>291</v>
      </c>
      <c r="D287" t="s">
        <v>84</v>
      </c>
    </row>
    <row r="289" spans="1:4" x14ac:dyDescent="0.35">
      <c r="B289" s="5"/>
    </row>
    <row r="290" spans="1:4" x14ac:dyDescent="0.35">
      <c r="A290" s="4" t="s">
        <v>30</v>
      </c>
    </row>
    <row r="291" spans="1:4" x14ac:dyDescent="0.35">
      <c r="A291" s="1" t="s">
        <v>3</v>
      </c>
      <c r="B291" s="3" t="s">
        <v>1</v>
      </c>
      <c r="C291" s="1"/>
      <c r="D291" s="2" t="s">
        <v>0</v>
      </c>
    </row>
    <row r="292" spans="1:4" x14ac:dyDescent="0.35">
      <c r="A292" t="s">
        <v>124</v>
      </c>
      <c r="B292" s="5">
        <f>10465</f>
        <v>10465</v>
      </c>
      <c r="C292" s="4"/>
      <c r="D292" s="4"/>
    </row>
    <row r="293" spans="1:4" x14ac:dyDescent="0.35">
      <c r="A293" t="s">
        <v>125</v>
      </c>
      <c r="B293" s="5">
        <v>10692</v>
      </c>
      <c r="C293" s="4"/>
      <c r="D293" s="4"/>
    </row>
    <row r="294" spans="1:4" x14ac:dyDescent="0.35">
      <c r="A294" t="s">
        <v>159</v>
      </c>
      <c r="B294" s="5"/>
      <c r="C294" s="4"/>
      <c r="D294" s="4"/>
    </row>
    <row r="295" spans="1:4" x14ac:dyDescent="0.35">
      <c r="A295" t="s">
        <v>160</v>
      </c>
      <c r="B295" s="5"/>
      <c r="C295" s="4"/>
      <c r="D295" s="4"/>
    </row>
    <row r="296" spans="1:4" x14ac:dyDescent="0.35">
      <c r="A296" t="s">
        <v>126</v>
      </c>
      <c r="B296" s="5">
        <v>1396</v>
      </c>
    </row>
    <row r="297" spans="1:4" x14ac:dyDescent="0.35">
      <c r="A297" t="s">
        <v>127</v>
      </c>
      <c r="B297" s="5">
        <v>1615</v>
      </c>
    </row>
    <row r="298" spans="1:4" x14ac:dyDescent="0.35">
      <c r="A298" t="s">
        <v>128</v>
      </c>
      <c r="B298" s="5">
        <v>1391</v>
      </c>
    </row>
    <row r="299" spans="1:4" x14ac:dyDescent="0.35">
      <c r="A299" t="s">
        <v>129</v>
      </c>
      <c r="B299" s="5">
        <v>1340</v>
      </c>
    </row>
    <row r="300" spans="1:4" x14ac:dyDescent="0.35">
      <c r="A300" t="s">
        <v>130</v>
      </c>
      <c r="B300" s="5">
        <v>1350</v>
      </c>
    </row>
    <row r="301" spans="1:4" x14ac:dyDescent="0.35">
      <c r="A301" t="s">
        <v>131</v>
      </c>
      <c r="B301" s="5">
        <f>75+50+1275</f>
        <v>1400</v>
      </c>
    </row>
    <row r="302" spans="1:4" x14ac:dyDescent="0.35">
      <c r="A302" t="s">
        <v>132</v>
      </c>
      <c r="B302" s="5"/>
    </row>
    <row r="303" spans="1:4" x14ac:dyDescent="0.35">
      <c r="A303" t="s">
        <v>133</v>
      </c>
      <c r="B303" s="5"/>
    </row>
    <row r="304" spans="1:4" x14ac:dyDescent="0.35">
      <c r="A304" t="s">
        <v>134</v>
      </c>
      <c r="B304" s="5"/>
    </row>
    <row r="305" spans="1:2" x14ac:dyDescent="0.35">
      <c r="A305" t="s">
        <v>135</v>
      </c>
      <c r="B305" s="5">
        <v>120</v>
      </c>
    </row>
    <row r="306" spans="1:2" x14ac:dyDescent="0.35">
      <c r="A306" t="s">
        <v>136</v>
      </c>
      <c r="B306" s="5">
        <v>72</v>
      </c>
    </row>
    <row r="307" spans="1:2" x14ac:dyDescent="0.35">
      <c r="A307" t="s">
        <v>137</v>
      </c>
      <c r="B307" s="5"/>
    </row>
    <row r="308" spans="1:2" x14ac:dyDescent="0.35">
      <c r="A308" t="s">
        <v>138</v>
      </c>
      <c r="B308" s="5"/>
    </row>
    <row r="309" spans="1:2" x14ac:dyDescent="0.35">
      <c r="A309" t="s">
        <v>139</v>
      </c>
      <c r="B309" s="5">
        <v>202</v>
      </c>
    </row>
    <row r="310" spans="1:2" x14ac:dyDescent="0.35">
      <c r="A310" t="s">
        <v>140</v>
      </c>
      <c r="B310" s="5">
        <v>118</v>
      </c>
    </row>
    <row r="311" spans="1:2" x14ac:dyDescent="0.35">
      <c r="A311" t="s">
        <v>141</v>
      </c>
      <c r="B311" s="5">
        <v>118</v>
      </c>
    </row>
    <row r="312" spans="1:2" x14ac:dyDescent="0.35">
      <c r="A312" t="s">
        <v>142</v>
      </c>
      <c r="B312" s="5"/>
    </row>
    <row r="313" spans="1:2" x14ac:dyDescent="0.35">
      <c r="A313" t="s">
        <v>143</v>
      </c>
      <c r="B313" s="5"/>
    </row>
    <row r="314" spans="1:2" x14ac:dyDescent="0.35">
      <c r="A314" t="s">
        <v>144</v>
      </c>
      <c r="B314" s="5">
        <v>20</v>
      </c>
    </row>
    <row r="315" spans="1:2" x14ac:dyDescent="0.35">
      <c r="A315" t="s">
        <v>145</v>
      </c>
      <c r="B315" s="5">
        <v>20</v>
      </c>
    </row>
    <row r="316" spans="1:2" x14ac:dyDescent="0.35">
      <c r="A316" t="s">
        <v>146</v>
      </c>
      <c r="B316" s="5">
        <v>20</v>
      </c>
    </row>
    <row r="317" spans="1:2" x14ac:dyDescent="0.35">
      <c r="A317" t="s">
        <v>96</v>
      </c>
      <c r="B317" s="5">
        <v>1195</v>
      </c>
    </row>
    <row r="318" spans="1:2" x14ac:dyDescent="0.35">
      <c r="A318" t="s">
        <v>97</v>
      </c>
      <c r="B318" s="5">
        <v>159</v>
      </c>
    </row>
    <row r="319" spans="1:2" x14ac:dyDescent="0.35">
      <c r="A319" t="s">
        <v>120</v>
      </c>
      <c r="B319" s="5">
        <v>15</v>
      </c>
    </row>
    <row r="320" spans="1:2" x14ac:dyDescent="0.35">
      <c r="A320" t="s">
        <v>152</v>
      </c>
      <c r="B320" s="5">
        <v>390</v>
      </c>
    </row>
    <row r="321" spans="1:4" x14ac:dyDescent="0.35">
      <c r="A321" t="s">
        <v>153</v>
      </c>
      <c r="B321" s="5">
        <v>1200</v>
      </c>
    </row>
    <row r="322" spans="1:4" x14ac:dyDescent="0.35">
      <c r="A322" t="s">
        <v>154</v>
      </c>
      <c r="B322" s="5">
        <v>193</v>
      </c>
    </row>
    <row r="323" spans="1:4" x14ac:dyDescent="0.35">
      <c r="A323" t="s">
        <v>155</v>
      </c>
      <c r="B323" s="5">
        <v>86</v>
      </c>
    </row>
    <row r="324" spans="1:4" x14ac:dyDescent="0.35">
      <c r="A324" t="s">
        <v>34</v>
      </c>
      <c r="B324" s="5">
        <v>5</v>
      </c>
    </row>
    <row r="325" spans="1:4" x14ac:dyDescent="0.35">
      <c r="A325" t="s">
        <v>19</v>
      </c>
      <c r="B325" s="5"/>
    </row>
    <row r="326" spans="1:4" x14ac:dyDescent="0.35">
      <c r="A326" t="s">
        <v>106</v>
      </c>
      <c r="B326" s="5">
        <v>3600</v>
      </c>
    </row>
    <row r="327" spans="1:4" x14ac:dyDescent="0.35">
      <c r="A327" t="s">
        <v>107</v>
      </c>
      <c r="B327" s="5"/>
    </row>
    <row r="328" spans="1:4" x14ac:dyDescent="0.35">
      <c r="B328" s="5"/>
    </row>
    <row r="329" spans="1:4" x14ac:dyDescent="0.35">
      <c r="A329" s="4" t="s">
        <v>12</v>
      </c>
    </row>
    <row r="330" spans="1:4" x14ac:dyDescent="0.35">
      <c r="A330" s="1" t="s">
        <v>3</v>
      </c>
      <c r="B330" s="3" t="s">
        <v>1</v>
      </c>
      <c r="C330" s="1"/>
      <c r="D330" s="2" t="s">
        <v>0</v>
      </c>
    </row>
    <row r="331" spans="1:4" x14ac:dyDescent="0.35">
      <c r="A331" t="s">
        <v>126</v>
      </c>
      <c r="B331">
        <v>387</v>
      </c>
    </row>
    <row r="332" spans="1:4" x14ac:dyDescent="0.35">
      <c r="A332" t="s">
        <v>127</v>
      </c>
      <c r="B332">
        <v>387</v>
      </c>
    </row>
    <row r="333" spans="1:4" x14ac:dyDescent="0.35">
      <c r="A333" t="s">
        <v>128</v>
      </c>
      <c r="B333">
        <v>387</v>
      </c>
    </row>
    <row r="334" spans="1:4" x14ac:dyDescent="0.35">
      <c r="A334" t="s">
        <v>129</v>
      </c>
      <c r="B334">
        <v>756</v>
      </c>
    </row>
    <row r="335" spans="1:4" x14ac:dyDescent="0.35">
      <c r="A335" t="s">
        <v>130</v>
      </c>
      <c r="B335">
        <v>361</v>
      </c>
    </row>
    <row r="336" spans="1:4" x14ac:dyDescent="0.35">
      <c r="A336" t="s">
        <v>131</v>
      </c>
      <c r="B336">
        <v>655</v>
      </c>
    </row>
    <row r="337" spans="1:2" x14ac:dyDescent="0.35">
      <c r="A337" t="s">
        <v>132</v>
      </c>
    </row>
    <row r="338" spans="1:2" x14ac:dyDescent="0.35">
      <c r="A338" t="s">
        <v>133</v>
      </c>
    </row>
    <row r="339" spans="1:2" x14ac:dyDescent="0.35">
      <c r="A339" t="s">
        <v>134</v>
      </c>
      <c r="B339">
        <v>12</v>
      </c>
    </row>
    <row r="340" spans="1:2" x14ac:dyDescent="0.35">
      <c r="A340" t="s">
        <v>135</v>
      </c>
      <c r="B340">
        <v>12</v>
      </c>
    </row>
    <row r="341" spans="1:2" x14ac:dyDescent="0.35">
      <c r="A341" t="s">
        <v>136</v>
      </c>
      <c r="B341">
        <v>12</v>
      </c>
    </row>
    <row r="342" spans="1:2" x14ac:dyDescent="0.35">
      <c r="A342" t="s">
        <v>137</v>
      </c>
    </row>
    <row r="343" spans="1:2" x14ac:dyDescent="0.35">
      <c r="A343" t="s">
        <v>138</v>
      </c>
      <c r="B343">
        <v>196</v>
      </c>
    </row>
    <row r="344" spans="1:2" x14ac:dyDescent="0.35">
      <c r="A344" t="s">
        <v>139</v>
      </c>
      <c r="B344">
        <v>494</v>
      </c>
    </row>
    <row r="345" spans="1:2" x14ac:dyDescent="0.35">
      <c r="A345" t="s">
        <v>140</v>
      </c>
    </row>
    <row r="346" spans="1:2" x14ac:dyDescent="0.35">
      <c r="A346" t="s">
        <v>141</v>
      </c>
      <c r="B346">
        <v>175</v>
      </c>
    </row>
    <row r="347" spans="1:2" x14ac:dyDescent="0.35">
      <c r="A347" t="s">
        <v>142</v>
      </c>
    </row>
    <row r="348" spans="1:2" x14ac:dyDescent="0.35">
      <c r="A348" t="s">
        <v>143</v>
      </c>
    </row>
    <row r="349" spans="1:2" x14ac:dyDescent="0.35">
      <c r="A349" t="s">
        <v>144</v>
      </c>
      <c r="B349">
        <v>78</v>
      </c>
    </row>
    <row r="350" spans="1:2" x14ac:dyDescent="0.35">
      <c r="A350" t="s">
        <v>145</v>
      </c>
      <c r="B350">
        <v>78</v>
      </c>
    </row>
    <row r="351" spans="1:2" x14ac:dyDescent="0.35">
      <c r="A351" t="s">
        <v>146</v>
      </c>
      <c r="B351">
        <v>78</v>
      </c>
    </row>
    <row r="352" spans="1:2" x14ac:dyDescent="0.35">
      <c r="A352" t="s">
        <v>40</v>
      </c>
      <c r="B352" s="5"/>
    </row>
    <row r="353" spans="1:2" x14ac:dyDescent="0.35">
      <c r="A353" t="s">
        <v>116</v>
      </c>
      <c r="B353" s="5">
        <v>96</v>
      </c>
    </row>
    <row r="354" spans="1:2" x14ac:dyDescent="0.35">
      <c r="A354" t="s">
        <v>61</v>
      </c>
      <c r="B354" s="5">
        <v>20</v>
      </c>
    </row>
    <row r="355" spans="1:2" x14ac:dyDescent="0.35">
      <c r="A355" t="s">
        <v>62</v>
      </c>
      <c r="B355" s="5"/>
    </row>
    <row r="356" spans="1:2" x14ac:dyDescent="0.35">
      <c r="A356" t="s">
        <v>63</v>
      </c>
      <c r="B356" s="5">
        <v>22</v>
      </c>
    </row>
    <row r="357" spans="1:2" x14ac:dyDescent="0.35">
      <c r="A357" t="s">
        <v>123</v>
      </c>
      <c r="B357">
        <v>11</v>
      </c>
    </row>
    <row r="358" spans="1:2" x14ac:dyDescent="0.35">
      <c r="A358" t="s">
        <v>42</v>
      </c>
      <c r="B358">
        <v>894</v>
      </c>
    </row>
    <row r="359" spans="1:2" x14ac:dyDescent="0.35">
      <c r="A359" t="s">
        <v>32</v>
      </c>
      <c r="B359">
        <v>2018</v>
      </c>
    </row>
    <row r="360" spans="1:2" x14ac:dyDescent="0.35">
      <c r="A360" t="s">
        <v>161</v>
      </c>
      <c r="B360" s="5">
        <v>1494</v>
      </c>
    </row>
    <row r="361" spans="1:2" x14ac:dyDescent="0.35">
      <c r="A361" t="s">
        <v>164</v>
      </c>
      <c r="B361" s="5">
        <v>80</v>
      </c>
    </row>
    <row r="362" spans="1:2" x14ac:dyDescent="0.35">
      <c r="A362" t="s">
        <v>165</v>
      </c>
      <c r="B362" s="5">
        <v>49</v>
      </c>
    </row>
    <row r="363" spans="1:2" x14ac:dyDescent="0.35">
      <c r="A363" t="s">
        <v>27</v>
      </c>
      <c r="B363" s="5">
        <v>659</v>
      </c>
    </row>
    <row r="364" spans="1:2" x14ac:dyDescent="0.35">
      <c r="A364" t="s">
        <v>33</v>
      </c>
      <c r="B364" s="5">
        <v>7</v>
      </c>
    </row>
    <row r="365" spans="1:2" x14ac:dyDescent="0.35">
      <c r="A365" t="s">
        <v>57</v>
      </c>
      <c r="B365" s="5">
        <v>24</v>
      </c>
    </row>
    <row r="366" spans="1:2" x14ac:dyDescent="0.35">
      <c r="A366" t="s">
        <v>163</v>
      </c>
      <c r="B366" s="5">
        <v>15</v>
      </c>
    </row>
    <row r="367" spans="1:2" x14ac:dyDescent="0.35">
      <c r="A367" t="s">
        <v>162</v>
      </c>
      <c r="B367" s="5">
        <v>4000</v>
      </c>
    </row>
    <row r="368" spans="1:2" x14ac:dyDescent="0.35">
      <c r="A368" t="s">
        <v>19</v>
      </c>
      <c r="B368" s="5">
        <v>3000</v>
      </c>
    </row>
    <row r="369" spans="1:4" x14ac:dyDescent="0.35">
      <c r="A369" t="s">
        <v>41</v>
      </c>
      <c r="B369" s="5">
        <v>11</v>
      </c>
    </row>
    <row r="370" spans="1:4" x14ac:dyDescent="0.35">
      <c r="A370" t="s">
        <v>44</v>
      </c>
      <c r="B370" s="5">
        <v>11</v>
      </c>
    </row>
    <row r="371" spans="1:4" x14ac:dyDescent="0.35">
      <c r="A371" t="s">
        <v>106</v>
      </c>
      <c r="B371" s="5">
        <v>950</v>
      </c>
    </row>
    <row r="372" spans="1:4" x14ac:dyDescent="0.35">
      <c r="A372" t="s">
        <v>107</v>
      </c>
      <c r="B372" s="5">
        <v>775</v>
      </c>
    </row>
    <row r="373" spans="1:4" x14ac:dyDescent="0.35">
      <c r="B373" s="5"/>
    </row>
    <row r="374" spans="1:4" x14ac:dyDescent="0.35">
      <c r="A374" s="4" t="s">
        <v>66</v>
      </c>
    </row>
    <row r="375" spans="1:4" x14ac:dyDescent="0.35">
      <c r="A375" s="1" t="s">
        <v>14</v>
      </c>
      <c r="B375" s="3" t="s">
        <v>1</v>
      </c>
      <c r="C375" s="1"/>
      <c r="D375" s="2" t="s">
        <v>0</v>
      </c>
    </row>
    <row r="376" spans="1:4" x14ac:dyDescent="0.35">
      <c r="A376" t="s">
        <v>17</v>
      </c>
      <c r="B376" s="5">
        <v>157</v>
      </c>
      <c r="C376" s="4"/>
      <c r="D376" s="4"/>
    </row>
    <row r="377" spans="1:4" x14ac:dyDescent="0.35">
      <c r="A377" t="s">
        <v>18</v>
      </c>
      <c r="B377" s="5">
        <f>157*2</f>
        <v>314</v>
      </c>
      <c r="C377" s="4"/>
      <c r="D377" s="4"/>
    </row>
    <row r="378" spans="1:4" x14ac:dyDescent="0.35">
      <c r="A378" t="s">
        <v>16</v>
      </c>
      <c r="B378" s="5">
        <v>110</v>
      </c>
    </row>
    <row r="379" spans="1:4" x14ac:dyDescent="0.35">
      <c r="A379" t="s">
        <v>100</v>
      </c>
      <c r="B379" s="5">
        <v>76</v>
      </c>
    </row>
    <row r="380" spans="1:4" x14ac:dyDescent="0.35">
      <c r="A380" t="s">
        <v>103</v>
      </c>
      <c r="B380" s="5">
        <v>278</v>
      </c>
    </row>
    <row r="381" spans="1:4" x14ac:dyDescent="0.35">
      <c r="A381" t="s">
        <v>104</v>
      </c>
      <c r="B381" s="5">
        <v>352</v>
      </c>
    </row>
    <row r="382" spans="1:4" x14ac:dyDescent="0.35">
      <c r="A382" t="s">
        <v>105</v>
      </c>
      <c r="B382" s="5">
        <v>37</v>
      </c>
    </row>
    <row r="383" spans="1:4" x14ac:dyDescent="0.35">
      <c r="A383" t="s">
        <v>98</v>
      </c>
      <c r="B383" s="5">
        <v>1554</v>
      </c>
    </row>
    <row r="384" spans="1:4" x14ac:dyDescent="0.35">
      <c r="A384" t="s">
        <v>99</v>
      </c>
      <c r="B384" s="5">
        <f>ROUNDUP(54511/8*1.05,0)</f>
        <v>7155</v>
      </c>
    </row>
    <row r="385" spans="1:2" ht="17" customHeight="1" x14ac:dyDescent="0.35">
      <c r="A385" t="s">
        <v>45</v>
      </c>
      <c r="B385" s="5">
        <v>272</v>
      </c>
    </row>
    <row r="386" spans="1:2" x14ac:dyDescent="0.35">
      <c r="A386" t="s">
        <v>102</v>
      </c>
      <c r="B386" s="5">
        <f>ROUNDUP(476/12*1.1,0)</f>
        <v>44</v>
      </c>
    </row>
    <row r="387" spans="1:2" x14ac:dyDescent="0.35">
      <c r="A387" t="s">
        <v>58</v>
      </c>
      <c r="B387" s="5">
        <f>ROUNDUP(3052/12*1.1,0)</f>
        <v>280</v>
      </c>
    </row>
    <row r="388" spans="1:2" x14ac:dyDescent="0.35">
      <c r="A388" t="s">
        <v>59</v>
      </c>
      <c r="B388" s="5"/>
    </row>
    <row r="389" spans="1:2" x14ac:dyDescent="0.35">
      <c r="A389" t="s">
        <v>72</v>
      </c>
      <c r="B389" s="5">
        <v>137</v>
      </c>
    </row>
    <row r="390" spans="1:2" x14ac:dyDescent="0.35">
      <c r="A390" t="s">
        <v>46</v>
      </c>
      <c r="B390">
        <f>ROUNDUP(1140/12*1.1,0)</f>
        <v>105</v>
      </c>
    </row>
    <row r="391" spans="1:2" x14ac:dyDescent="0.35">
      <c r="A391" t="s">
        <v>47</v>
      </c>
    </row>
    <row r="392" spans="1:2" x14ac:dyDescent="0.35">
      <c r="A392" t="s">
        <v>48</v>
      </c>
    </row>
    <row r="393" spans="1:2" x14ac:dyDescent="0.35">
      <c r="A393" t="s">
        <v>49</v>
      </c>
      <c r="B393">
        <f>ROUNDUP(3884/12*1.1,0)</f>
        <v>357</v>
      </c>
    </row>
    <row r="394" spans="1:2" x14ac:dyDescent="0.35">
      <c r="A394" t="s">
        <v>50</v>
      </c>
    </row>
    <row r="395" spans="1:2" x14ac:dyDescent="0.35">
      <c r="A395" t="s">
        <v>51</v>
      </c>
    </row>
    <row r="396" spans="1:2" x14ac:dyDescent="0.35">
      <c r="A396" t="s">
        <v>101</v>
      </c>
      <c r="B396">
        <f>ROUNDUP(4759/12*1.1,0)</f>
        <v>437</v>
      </c>
    </row>
    <row r="397" spans="1:2" x14ac:dyDescent="0.35">
      <c r="A397" t="s">
        <v>52</v>
      </c>
      <c r="B397">
        <f>ROUNDUP(2338/12*1.1,0)</f>
        <v>215</v>
      </c>
    </row>
    <row r="398" spans="1:2" x14ac:dyDescent="0.35">
      <c r="A398" t="s">
        <v>53</v>
      </c>
      <c r="B398">
        <f>ROUNDUP(23647/12*1.1,0)</f>
        <v>2168</v>
      </c>
    </row>
    <row r="399" spans="1:2" x14ac:dyDescent="0.35">
      <c r="A399" t="s">
        <v>54</v>
      </c>
      <c r="B399">
        <f>ROUNDUP(2637/12*1.1,0)</f>
        <v>242</v>
      </c>
    </row>
    <row r="400" spans="1:2" x14ac:dyDescent="0.35">
      <c r="A400" t="s">
        <v>55</v>
      </c>
      <c r="B400">
        <f>ROUNDUP(1253/12*1.1,0)</f>
        <v>115</v>
      </c>
    </row>
    <row r="401" spans="1:4" x14ac:dyDescent="0.35">
      <c r="A401" t="s">
        <v>56</v>
      </c>
      <c r="B401">
        <f>ROUNDUP(2026/12*1.1,0)</f>
        <v>186</v>
      </c>
    </row>
    <row r="402" spans="1:4" x14ac:dyDescent="0.35">
      <c r="A402" t="s">
        <v>71</v>
      </c>
      <c r="B402">
        <v>161</v>
      </c>
      <c r="D402" t="s">
        <v>81</v>
      </c>
    </row>
    <row r="403" spans="1:4" x14ac:dyDescent="0.35">
      <c r="A403" t="s">
        <v>73</v>
      </c>
      <c r="B403">
        <v>21</v>
      </c>
    </row>
    <row r="404" spans="1:4" x14ac:dyDescent="0.35">
      <c r="A404" t="s">
        <v>60</v>
      </c>
      <c r="B404">
        <v>33</v>
      </c>
    </row>
    <row r="405" spans="1:4" x14ac:dyDescent="0.35">
      <c r="A405" t="s">
        <v>74</v>
      </c>
      <c r="B405">
        <v>279</v>
      </c>
    </row>
    <row r="406" spans="1:4" x14ac:dyDescent="0.35">
      <c r="A406" t="s">
        <v>175</v>
      </c>
      <c r="B406">
        <v>341</v>
      </c>
    </row>
    <row r="407" spans="1:4" x14ac:dyDescent="0.35">
      <c r="A407" t="s">
        <v>85</v>
      </c>
      <c r="B407">
        <f>597+216+59+29+32+10+78+65+39+82</f>
        <v>1207</v>
      </c>
      <c r="D407" t="s">
        <v>92</v>
      </c>
    </row>
    <row r="408" spans="1:4" x14ac:dyDescent="0.35">
      <c r="A408" t="s">
        <v>75</v>
      </c>
      <c r="B408">
        <v>36</v>
      </c>
      <c r="D408" t="s">
        <v>80</v>
      </c>
    </row>
    <row r="409" spans="1:4" x14ac:dyDescent="0.35">
      <c r="A409" t="s">
        <v>86</v>
      </c>
      <c r="B409">
        <v>482</v>
      </c>
      <c r="D409" t="s">
        <v>87</v>
      </c>
    </row>
    <row r="410" spans="1:4" x14ac:dyDescent="0.35">
      <c r="A410" t="s">
        <v>88</v>
      </c>
      <c r="B410">
        <v>618</v>
      </c>
      <c r="D410" t="s">
        <v>91</v>
      </c>
    </row>
    <row r="411" spans="1:4" x14ac:dyDescent="0.35">
      <c r="A411" t="s">
        <v>89</v>
      </c>
      <c r="B411">
        <v>482</v>
      </c>
      <c r="D411" t="s">
        <v>90</v>
      </c>
    </row>
    <row r="414" spans="1:4" x14ac:dyDescent="0.35">
      <c r="A414" s="4" t="s">
        <v>173</v>
      </c>
    </row>
    <row r="415" spans="1:4" x14ac:dyDescent="0.35">
      <c r="A415" s="1" t="s">
        <v>14</v>
      </c>
      <c r="B415" s="3" t="s">
        <v>1</v>
      </c>
      <c r="C415" s="1"/>
      <c r="D415" s="2" t="s">
        <v>0</v>
      </c>
    </row>
    <row r="416" spans="1:4" x14ac:dyDescent="0.35">
      <c r="A416" t="s">
        <v>76</v>
      </c>
      <c r="B416">
        <v>1525</v>
      </c>
    </row>
    <row r="417" spans="1:4" x14ac:dyDescent="0.35">
      <c r="A417" t="s">
        <v>77</v>
      </c>
      <c r="B417">
        <v>1300</v>
      </c>
    </row>
    <row r="418" spans="1:4" x14ac:dyDescent="0.35">
      <c r="A418" t="s">
        <v>78</v>
      </c>
      <c r="B418">
        <v>65</v>
      </c>
    </row>
    <row r="419" spans="1:4" x14ac:dyDescent="0.35">
      <c r="A419" t="s">
        <v>82</v>
      </c>
      <c r="B419">
        <v>244</v>
      </c>
      <c r="D419" t="s">
        <v>83</v>
      </c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46"/>
  <sheetViews>
    <sheetView tabSelected="1" topLeftCell="A53" workbookViewId="0">
      <selection activeCell="A60" sqref="A60:XFD71"/>
    </sheetView>
  </sheetViews>
  <sheetFormatPr defaultRowHeight="14.5" x14ac:dyDescent="0.35"/>
  <cols>
    <col min="1" max="1" width="34.90625" bestFit="1" customWidth="1"/>
    <col min="2" max="2" width="9.81640625" customWidth="1"/>
    <col min="3" max="3" width="2.7265625" customWidth="1"/>
    <col min="4" max="4" width="34.453125" customWidth="1"/>
  </cols>
  <sheetData>
    <row r="1" spans="1:5" x14ac:dyDescent="0.35">
      <c r="A1" s="4"/>
      <c r="D1" s="6" t="s">
        <v>65</v>
      </c>
    </row>
    <row r="2" spans="1:5" x14ac:dyDescent="0.35">
      <c r="A2" s="4"/>
    </row>
    <row r="3" spans="1:5" x14ac:dyDescent="0.35">
      <c r="A3" s="4"/>
    </row>
    <row r="4" spans="1:5" x14ac:dyDescent="0.35">
      <c r="A4" s="4"/>
    </row>
    <row r="5" spans="1:5" x14ac:dyDescent="0.35">
      <c r="A5" s="4" t="s">
        <v>64</v>
      </c>
    </row>
    <row r="6" spans="1:5" x14ac:dyDescent="0.35">
      <c r="A6" s="4"/>
    </row>
    <row r="7" spans="1:5" x14ac:dyDescent="0.35">
      <c r="A7" s="4"/>
    </row>
    <row r="8" spans="1:5" x14ac:dyDescent="0.35">
      <c r="A8" s="4" t="s">
        <v>4</v>
      </c>
    </row>
    <row r="9" spans="1:5" x14ac:dyDescent="0.35">
      <c r="A9" s="1" t="s">
        <v>3</v>
      </c>
      <c r="B9" s="3" t="s">
        <v>1</v>
      </c>
      <c r="C9" s="1"/>
      <c r="D9" s="2" t="s">
        <v>0</v>
      </c>
    </row>
    <row r="10" spans="1:5" x14ac:dyDescent="0.35">
      <c r="A10" t="s">
        <v>124</v>
      </c>
      <c r="B10" s="5">
        <f>Takeoff!B12+Takeoff!B115+Takeoff!B203+Takeoff!B292</f>
        <v>50404</v>
      </c>
      <c r="C10" s="4"/>
      <c r="D10" s="4"/>
    </row>
    <row r="11" spans="1:5" x14ac:dyDescent="0.35">
      <c r="A11" t="s">
        <v>125</v>
      </c>
      <c r="B11" s="5">
        <f>Takeoff!B13+Takeoff!B116+Takeoff!B204+Takeoff!B293</f>
        <v>57419</v>
      </c>
      <c r="C11" s="4"/>
      <c r="D11" s="4"/>
    </row>
    <row r="12" spans="1:5" x14ac:dyDescent="0.35">
      <c r="A12" t="s">
        <v>159</v>
      </c>
      <c r="B12" s="5">
        <f>Takeoff!B14+Takeoff!B117+Takeoff!B205+Takeoff!B294</f>
        <v>0</v>
      </c>
      <c r="C12" s="4"/>
      <c r="D12" s="4"/>
    </row>
    <row r="13" spans="1:5" x14ac:dyDescent="0.35">
      <c r="A13" t="s">
        <v>160</v>
      </c>
      <c r="B13" s="5">
        <f>Takeoff!B15+Takeoff!B118+Takeoff!B206+Takeoff!B295</f>
        <v>2205</v>
      </c>
      <c r="C13" s="4"/>
      <c r="D13" s="4"/>
    </row>
    <row r="14" spans="1:5" x14ac:dyDescent="0.35">
      <c r="A14" t="s">
        <v>126</v>
      </c>
      <c r="B14" s="5">
        <f>Takeoff!B16+Takeoff!B119+Takeoff!B207+Takeoff!B296+Takeoff!B331+Takeoff!B241+Takeoff!B153+Takeoff!B66</f>
        <v>7908</v>
      </c>
      <c r="C14" s="4"/>
      <c r="D14" s="4"/>
    </row>
    <row r="15" spans="1:5" x14ac:dyDescent="0.35">
      <c r="A15" t="s">
        <v>127</v>
      </c>
      <c r="B15" s="5">
        <f>Takeoff!B17+Takeoff!B120+Takeoff!B208+Takeoff!B297+Takeoff!B332+Takeoff!B242+Takeoff!B154+Takeoff!B67</f>
        <v>8327</v>
      </c>
      <c r="D15" s="5" t="s">
        <v>147</v>
      </c>
      <c r="E15">
        <f>B16*12+B17*14+B18*16</f>
        <v>288584</v>
      </c>
    </row>
    <row r="16" spans="1:5" x14ac:dyDescent="0.35">
      <c r="A16" t="s">
        <v>128</v>
      </c>
      <c r="B16" s="5">
        <f>Takeoff!B18+Takeoff!B121+Takeoff!B209+Takeoff!B298+Takeoff!B333+Takeoff!B243+Takeoff!B155+Takeoff!B68</f>
        <v>7639</v>
      </c>
    </row>
    <row r="17" spans="1:5" x14ac:dyDescent="0.35">
      <c r="A17" t="s">
        <v>129</v>
      </c>
      <c r="B17" s="5">
        <f>Takeoff!B19+Takeoff!B122+Takeoff!B210+Takeoff!B299+Takeoff!B334+Takeoff!B244+Takeoff!B156+Takeoff!B69</f>
        <v>7198</v>
      </c>
    </row>
    <row r="18" spans="1:5" x14ac:dyDescent="0.35">
      <c r="A18" t="s">
        <v>130</v>
      </c>
      <c r="B18" s="5">
        <f>Takeoff!B20+Takeoff!B123+Takeoff!B211+Takeoff!B300+Takeoff!B335+Takeoff!B245+Takeoff!B157+Takeoff!B70</f>
        <v>6009</v>
      </c>
      <c r="D18" s="5" t="s">
        <v>148</v>
      </c>
      <c r="E18">
        <f>B17*12+B18*14+B19*16</f>
        <v>276214</v>
      </c>
    </row>
    <row r="19" spans="1:5" x14ac:dyDescent="0.35">
      <c r="A19" t="s">
        <v>131</v>
      </c>
      <c r="B19" s="5">
        <f>Takeoff!B21+Takeoff!B124+Takeoff!B212+Takeoff!B301+Takeoff!B336+Takeoff!B246+Takeoff!B158+Takeoff!B71</f>
        <v>6607</v>
      </c>
    </row>
    <row r="20" spans="1:5" x14ac:dyDescent="0.35">
      <c r="A20" t="s">
        <v>132</v>
      </c>
      <c r="B20" s="5">
        <f>Takeoff!B22+Takeoff!B125+Takeoff!B213+Takeoff!B302+Takeoff!B337+Takeoff!B247+Takeoff!B159+Takeoff!B72</f>
        <v>0</v>
      </c>
    </row>
    <row r="21" spans="1:5" x14ac:dyDescent="0.35">
      <c r="A21" t="s">
        <v>133</v>
      </c>
      <c r="B21" s="5">
        <f>Takeoff!B23+Takeoff!B126+Takeoff!B214+Takeoff!B303+Takeoff!B338+Takeoff!B248+Takeoff!B160+Takeoff!B73</f>
        <v>18</v>
      </c>
    </row>
    <row r="22" spans="1:5" x14ac:dyDescent="0.35">
      <c r="A22" t="s">
        <v>134</v>
      </c>
      <c r="B22" s="5">
        <f>Takeoff!B24+Takeoff!B127+Takeoff!B215+Takeoff!B304+Takeoff!B339+Takeoff!B249+Takeoff!B161+Takeoff!B74</f>
        <v>199</v>
      </c>
    </row>
    <row r="23" spans="1:5" x14ac:dyDescent="0.35">
      <c r="A23" t="s">
        <v>135</v>
      </c>
      <c r="B23" s="5">
        <f>Takeoff!B25+Takeoff!B128+Takeoff!B216+Takeoff!B305+Takeoff!B340+Takeoff!B250+Takeoff!B162+Takeoff!B75</f>
        <v>687</v>
      </c>
      <c r="D23" s="5" t="s">
        <v>149</v>
      </c>
      <c r="E23">
        <f>B20*8+B21*10+B22*12+B23*14+B24*16</f>
        <v>23802</v>
      </c>
    </row>
    <row r="24" spans="1:5" x14ac:dyDescent="0.35">
      <c r="A24" t="s">
        <v>136</v>
      </c>
      <c r="B24" s="5">
        <f>Takeoff!B26+Takeoff!B129+Takeoff!B217+Takeoff!B306+Takeoff!B341+Takeoff!B251+Takeoff!B163+Takeoff!B76</f>
        <v>726</v>
      </c>
    </row>
    <row r="25" spans="1:5" x14ac:dyDescent="0.35">
      <c r="A25" t="s">
        <v>137</v>
      </c>
      <c r="B25" s="5">
        <f>Takeoff!B27+Takeoff!B130+Takeoff!B218+Takeoff!B307+Takeoff!B342+Takeoff!B252+Takeoff!B164+Takeoff!B77</f>
        <v>0</v>
      </c>
    </row>
    <row r="26" spans="1:5" x14ac:dyDescent="0.35">
      <c r="A26" t="s">
        <v>138</v>
      </c>
      <c r="B26" s="5">
        <f>Takeoff!B28+Takeoff!B131+Takeoff!B219+Takeoff!B308+Takeoff!B343+Takeoff!B253+Takeoff!B165+Takeoff!B78</f>
        <v>847</v>
      </c>
    </row>
    <row r="27" spans="1:5" x14ac:dyDescent="0.35">
      <c r="A27" t="s">
        <v>139</v>
      </c>
      <c r="B27" s="5">
        <f>Takeoff!B29+Takeoff!B132+Takeoff!B220+Takeoff!B309+Takeoff!B344+Takeoff!B254+Takeoff!B166+Takeoff!B79</f>
        <v>3138</v>
      </c>
    </row>
    <row r="28" spans="1:5" x14ac:dyDescent="0.35">
      <c r="A28" t="s">
        <v>140</v>
      </c>
      <c r="B28" s="5">
        <f>Takeoff!B30+Takeoff!B133+Takeoff!B221+Takeoff!B310+Takeoff!B345+Takeoff!B255+Takeoff!B167+Takeoff!B80</f>
        <v>899</v>
      </c>
      <c r="D28" s="5" t="s">
        <v>150</v>
      </c>
      <c r="E28" t="e">
        <f>B25*8+B26*10+B27*12+B28*14+B29*16+#REF!*18</f>
        <v>#REF!</v>
      </c>
    </row>
    <row r="29" spans="1:5" x14ac:dyDescent="0.35">
      <c r="A29" t="s">
        <v>141</v>
      </c>
      <c r="B29" s="5">
        <f>Takeoff!B31+Takeoff!B134+Takeoff!B222+Takeoff!B311+Takeoff!B346+Takeoff!B256+Takeoff!B168+Takeoff!B81</f>
        <v>817</v>
      </c>
    </row>
    <row r="30" spans="1:5" x14ac:dyDescent="0.35">
      <c r="A30" t="s">
        <v>142</v>
      </c>
      <c r="B30" s="5">
        <f>Takeoff!B32+Takeoff!B135+Takeoff!B223+Takeoff!B312+Takeoff!B347+Takeoff!B257+Takeoff!B169+Takeoff!B82</f>
        <v>0</v>
      </c>
    </row>
    <row r="31" spans="1:5" x14ac:dyDescent="0.35">
      <c r="A31" t="s">
        <v>143</v>
      </c>
      <c r="B31" s="5">
        <f>Takeoff!B33+Takeoff!B136+Takeoff!B224+Takeoff!B313+Takeoff!B348+Takeoff!B258+Takeoff!B170+Takeoff!B83</f>
        <v>0</v>
      </c>
      <c r="D31" s="5"/>
    </row>
    <row r="32" spans="1:5" x14ac:dyDescent="0.35">
      <c r="A32" t="s">
        <v>144</v>
      </c>
      <c r="B32" s="5">
        <f>Takeoff!B34+Takeoff!B137+Takeoff!B225+Takeoff!B314+Takeoff!B349+Takeoff!B259+Takeoff!B171+Takeoff!B84</f>
        <v>153</v>
      </c>
      <c r="D32" s="5"/>
    </row>
    <row r="33" spans="1:5" x14ac:dyDescent="0.35">
      <c r="A33" t="s">
        <v>145</v>
      </c>
      <c r="B33" s="5">
        <f>Takeoff!B35+Takeoff!B138+Takeoff!B226+Takeoff!B315+Takeoff!B350+Takeoff!B260+Takeoff!B172+Takeoff!B85</f>
        <v>155</v>
      </c>
      <c r="D33" s="5" t="s">
        <v>151</v>
      </c>
      <c r="E33">
        <f t="shared" ref="E33" si="0">B30*8+B31*10+B32*12+B33*14+B34*16</f>
        <v>6710</v>
      </c>
    </row>
    <row r="34" spans="1:5" x14ac:dyDescent="0.35">
      <c r="A34" t="s">
        <v>146</v>
      </c>
      <c r="B34" s="5">
        <f>Takeoff!B36+Takeoff!B139+Takeoff!B227+Takeoff!B316+Takeoff!B351+Takeoff!B261+Takeoff!B173+Takeoff!B86</f>
        <v>169</v>
      </c>
    </row>
    <row r="35" spans="1:5" x14ac:dyDescent="0.35">
      <c r="A35" t="s">
        <v>40</v>
      </c>
      <c r="B35" s="5"/>
    </row>
    <row r="36" spans="1:5" x14ac:dyDescent="0.35">
      <c r="A36" t="s">
        <v>21</v>
      </c>
      <c r="B36" s="5">
        <f>Takeoff!B39</f>
        <v>240</v>
      </c>
    </row>
    <row r="37" spans="1:5" x14ac:dyDescent="0.35">
      <c r="A37" t="s">
        <v>22</v>
      </c>
      <c r="B37" s="5">
        <f>Takeoff!B40</f>
        <v>257</v>
      </c>
      <c r="D37" s="5" t="s">
        <v>28</v>
      </c>
      <c r="E37">
        <f>B36*12+B37*14+B38*16</f>
        <v>9918</v>
      </c>
    </row>
    <row r="38" spans="1:5" x14ac:dyDescent="0.35">
      <c r="A38" t="s">
        <v>23</v>
      </c>
      <c r="B38" s="5">
        <f>Takeoff!B41</f>
        <v>215</v>
      </c>
    </row>
    <row r="39" spans="1:5" x14ac:dyDescent="0.35">
      <c r="A39" t="s">
        <v>24</v>
      </c>
      <c r="B39" s="5">
        <f>Takeoff!B42</f>
        <v>147</v>
      </c>
    </row>
    <row r="40" spans="1:5" x14ac:dyDescent="0.35">
      <c r="A40" t="s">
        <v>25</v>
      </c>
      <c r="B40" s="5">
        <f>Takeoff!B43</f>
        <v>154</v>
      </c>
      <c r="D40" s="5" t="s">
        <v>29</v>
      </c>
      <c r="E40">
        <f t="shared" ref="E40" si="1">B39*12+B40*14+B41*16</f>
        <v>6000</v>
      </c>
    </row>
    <row r="41" spans="1:5" x14ac:dyDescent="0.35">
      <c r="A41" t="s">
        <v>26</v>
      </c>
      <c r="B41" s="5">
        <f>Takeoff!B44</f>
        <v>130</v>
      </c>
    </row>
    <row r="42" spans="1:5" x14ac:dyDescent="0.35">
      <c r="A42" t="s">
        <v>61</v>
      </c>
      <c r="B42" s="5">
        <f>Takeoff!B45+Takeoff!B354</f>
        <v>22</v>
      </c>
      <c r="D42" s="5" t="s">
        <v>38</v>
      </c>
      <c r="E42">
        <f>B42*12+B43*14+B44*16</f>
        <v>648</v>
      </c>
    </row>
    <row r="43" spans="1:5" x14ac:dyDescent="0.35">
      <c r="A43" t="s">
        <v>62</v>
      </c>
      <c r="B43" s="5">
        <f>Takeoff!B46+Takeoff!B355</f>
        <v>0</v>
      </c>
    </row>
    <row r="44" spans="1:5" x14ac:dyDescent="0.35">
      <c r="A44" t="s">
        <v>63</v>
      </c>
      <c r="B44" s="5">
        <f>Takeoff!B47+Takeoff!B356</f>
        <v>24</v>
      </c>
    </row>
    <row r="45" spans="1:5" x14ac:dyDescent="0.35">
      <c r="A45" t="s">
        <v>67</v>
      </c>
      <c r="B45" s="5">
        <f>Takeoff!B94+Takeoff!B181+Takeoff!B269</f>
        <v>548</v>
      </c>
    </row>
    <row r="46" spans="1:5" x14ac:dyDescent="0.35">
      <c r="A46" t="s">
        <v>68</v>
      </c>
      <c r="B46" s="5">
        <f>Takeoff!B95+Takeoff!B182+Takeoff!B270</f>
        <v>1450</v>
      </c>
      <c r="D46" s="5" t="s">
        <v>168</v>
      </c>
      <c r="E46">
        <f>B46*12+B47*14+B48*16+B45*10</f>
        <v>22976</v>
      </c>
    </row>
    <row r="47" spans="1:5" x14ac:dyDescent="0.35">
      <c r="A47" t="s">
        <v>69</v>
      </c>
      <c r="B47" s="5">
        <f>Takeoff!B96+Takeoff!B183+Takeoff!B271</f>
        <v>0</v>
      </c>
    </row>
    <row r="48" spans="1:5" x14ac:dyDescent="0.35">
      <c r="A48" t="s">
        <v>70</v>
      </c>
      <c r="B48" s="5">
        <f>Takeoff!B97+Takeoff!B184+Takeoff!B272</f>
        <v>6</v>
      </c>
    </row>
    <row r="49" spans="1:5" x14ac:dyDescent="0.35">
      <c r="A49" t="s">
        <v>123</v>
      </c>
      <c r="B49" s="5">
        <f>Takeoff!B357</f>
        <v>11</v>
      </c>
    </row>
    <row r="50" spans="1:5" x14ac:dyDescent="0.35">
      <c r="A50" t="s">
        <v>108</v>
      </c>
      <c r="B50" s="5">
        <f>Takeoff!B48+Takeoff!B185+Takeoff!B273</f>
        <v>33</v>
      </c>
    </row>
    <row r="51" spans="1:5" x14ac:dyDescent="0.35">
      <c r="A51" t="s">
        <v>118</v>
      </c>
      <c r="B51" s="5">
        <f>Takeoff!B37</f>
        <v>58</v>
      </c>
    </row>
    <row r="52" spans="1:5" x14ac:dyDescent="0.35">
      <c r="A52" t="s">
        <v>119</v>
      </c>
      <c r="B52" s="5">
        <f>Takeoff!B38</f>
        <v>145</v>
      </c>
    </row>
    <row r="53" spans="1:5" x14ac:dyDescent="0.35">
      <c r="A53" t="s">
        <v>114</v>
      </c>
      <c r="B53" s="5">
        <f>Takeoff!B87+Takeoff!B174+Takeoff!B262</f>
        <v>36</v>
      </c>
    </row>
    <row r="54" spans="1:5" x14ac:dyDescent="0.35">
      <c r="A54" t="s">
        <v>115</v>
      </c>
      <c r="B54" s="5">
        <f>Takeoff!B88+Takeoff!B175+Takeoff!B263</f>
        <v>36</v>
      </c>
      <c r="D54" s="5" t="s">
        <v>167</v>
      </c>
      <c r="E54">
        <f>B53*9+B54*10+B55*12+B56*14</f>
        <v>2456</v>
      </c>
    </row>
    <row r="55" spans="1:5" x14ac:dyDescent="0.35">
      <c r="A55" t="s">
        <v>116</v>
      </c>
      <c r="B55" s="5">
        <f>Takeoff!B89+Takeoff!B176+Takeoff!B264+Takeoff!B353</f>
        <v>129</v>
      </c>
    </row>
    <row r="56" spans="1:5" x14ac:dyDescent="0.35">
      <c r="A56" t="s">
        <v>113</v>
      </c>
      <c r="B56" s="5">
        <f>Takeoff!B90+Takeoff!B177+Takeoff!B265</f>
        <v>16</v>
      </c>
    </row>
    <row r="57" spans="1:5" x14ac:dyDescent="0.35">
      <c r="A57" t="s">
        <v>111</v>
      </c>
      <c r="B57" s="5">
        <f>Takeoff!B91+Takeoff!B178+Takeoff!B266</f>
        <v>3</v>
      </c>
      <c r="D57" s="5" t="s">
        <v>20</v>
      </c>
      <c r="E57">
        <f>B57*11+B58*16</f>
        <v>177</v>
      </c>
    </row>
    <row r="58" spans="1:5" x14ac:dyDescent="0.35">
      <c r="A58" t="s">
        <v>112</v>
      </c>
      <c r="B58" s="5">
        <f>Takeoff!B92+Takeoff!B179+Takeoff!B267</f>
        <v>9</v>
      </c>
    </row>
    <row r="59" spans="1:5" x14ac:dyDescent="0.35">
      <c r="A59" t="s">
        <v>117</v>
      </c>
      <c r="B59" s="5">
        <f>Takeoff!B93+Takeoff!B180+Takeoff!B268</f>
        <v>422</v>
      </c>
      <c r="D59" s="5" t="s">
        <v>169</v>
      </c>
      <c r="E59">
        <f>B59*24</f>
        <v>10128</v>
      </c>
    </row>
    <row r="60" spans="1:5" x14ac:dyDescent="0.35">
      <c r="A60" t="s">
        <v>164</v>
      </c>
      <c r="B60" s="5">
        <f>Takeoff!B361</f>
        <v>80</v>
      </c>
      <c r="D60" s="5"/>
    </row>
    <row r="61" spans="1:5" x14ac:dyDescent="0.35">
      <c r="A61" t="s">
        <v>165</v>
      </c>
      <c r="B61" s="5">
        <f>Takeoff!B362</f>
        <v>49</v>
      </c>
      <c r="D61" s="5"/>
    </row>
    <row r="62" spans="1:5" x14ac:dyDescent="0.35">
      <c r="A62" t="s">
        <v>120</v>
      </c>
      <c r="B62">
        <f>Takeoff!B319+Takeoff!B230+Takeoff!B142+Takeoff!B51</f>
        <v>60</v>
      </c>
    </row>
    <row r="63" spans="1:5" x14ac:dyDescent="0.35">
      <c r="A63" t="s">
        <v>42</v>
      </c>
      <c r="B63" s="5">
        <f>Takeoff!B358+Takeoff!B274+Takeoff!B186+Takeoff!B98</f>
        <v>2330</v>
      </c>
      <c r="D63" s="5"/>
    </row>
    <row r="64" spans="1:5" x14ac:dyDescent="0.35">
      <c r="A64" t="s">
        <v>96</v>
      </c>
      <c r="B64">
        <f>Takeoff!B317+Takeoff!B228+Takeoff!B140+Takeoff!B49</f>
        <v>4990</v>
      </c>
      <c r="D64" s="5"/>
    </row>
    <row r="65" spans="1:4" x14ac:dyDescent="0.35">
      <c r="A65" t="s">
        <v>32</v>
      </c>
      <c r="B65" s="5">
        <f>Takeoff!B359</f>
        <v>2018</v>
      </c>
      <c r="D65" s="5"/>
    </row>
    <row r="66" spans="1:4" x14ac:dyDescent="0.35">
      <c r="A66" t="s">
        <v>161</v>
      </c>
      <c r="B66" s="5">
        <f>Takeoff!B360</f>
        <v>1494</v>
      </c>
      <c r="D66" s="5"/>
    </row>
    <row r="67" spans="1:4" x14ac:dyDescent="0.35">
      <c r="A67" t="s">
        <v>27</v>
      </c>
      <c r="B67" s="5">
        <f>Takeoff!B318+Takeoff!B229+Takeoff!B141+Takeoff!B50+Takeoff!B363</f>
        <v>1348</v>
      </c>
    </row>
    <row r="68" spans="1:4" x14ac:dyDescent="0.35">
      <c r="A68" t="s">
        <v>97</v>
      </c>
      <c r="B68" s="5">
        <f>Takeoff!B318+Takeoff!B229+Takeoff!B141+Takeoff!B50</f>
        <v>689</v>
      </c>
    </row>
    <row r="69" spans="1:4" x14ac:dyDescent="0.35">
      <c r="A69" t="s">
        <v>8</v>
      </c>
      <c r="B69" s="5">
        <f>Takeoff!B275+Takeoff!B187+Takeoff!B99</f>
        <v>8436</v>
      </c>
    </row>
    <row r="70" spans="1:4" x14ac:dyDescent="0.35">
      <c r="A70" t="s">
        <v>7</v>
      </c>
      <c r="B70" s="5">
        <f>Takeoff!B276+Takeoff!B188+Takeoff!B100</f>
        <v>2676</v>
      </c>
    </row>
    <row r="71" spans="1:4" x14ac:dyDescent="0.35">
      <c r="A71" t="s">
        <v>2</v>
      </c>
      <c r="B71" s="5">
        <f>Takeoff!B52</f>
        <v>79</v>
      </c>
    </row>
    <row r="72" spans="1:4" x14ac:dyDescent="0.35">
      <c r="A72" t="s">
        <v>33</v>
      </c>
      <c r="B72" s="5">
        <f>Takeoff!B364+Takeoff!B53</f>
        <v>9</v>
      </c>
    </row>
    <row r="73" spans="1:4" x14ac:dyDescent="0.35">
      <c r="A73" t="s">
        <v>152</v>
      </c>
      <c r="B73" s="5">
        <f>Takeoff!B320+Takeoff!B231+Takeoff!B143+Takeoff!B54</f>
        <v>1505</v>
      </c>
    </row>
    <row r="74" spans="1:4" x14ac:dyDescent="0.35">
      <c r="A74" t="s">
        <v>153</v>
      </c>
      <c r="B74" s="5">
        <f>Takeoff!B321+Takeoff!B232+Takeoff!B144+Takeoff!B55</f>
        <v>4600</v>
      </c>
    </row>
    <row r="75" spans="1:4" x14ac:dyDescent="0.35">
      <c r="A75" t="s">
        <v>154</v>
      </c>
      <c r="B75" s="5">
        <f>Takeoff!B322+Takeoff!B233+Takeoff!B145+Takeoff!B56</f>
        <v>744</v>
      </c>
    </row>
    <row r="76" spans="1:4" x14ac:dyDescent="0.35">
      <c r="A76" t="s">
        <v>155</v>
      </c>
      <c r="B76" s="5">
        <f>Takeoff!B323+Takeoff!B234+Takeoff!B146+Takeoff!B57</f>
        <v>333</v>
      </c>
    </row>
    <row r="77" spans="1:4" x14ac:dyDescent="0.35">
      <c r="B77" s="5"/>
    </row>
    <row r="78" spans="1:4" x14ac:dyDescent="0.35">
      <c r="B78" s="5"/>
    </row>
    <row r="79" spans="1:4" x14ac:dyDescent="0.35">
      <c r="B79" s="5"/>
    </row>
    <row r="80" spans="1:4" x14ac:dyDescent="0.35">
      <c r="A80" s="4" t="s">
        <v>5</v>
      </c>
    </row>
    <row r="81" spans="1:4" x14ac:dyDescent="0.35">
      <c r="A81" s="1" t="s">
        <v>3</v>
      </c>
      <c r="B81" s="3" t="s">
        <v>1</v>
      </c>
      <c r="C81" s="1"/>
      <c r="D81" s="2" t="s">
        <v>0</v>
      </c>
    </row>
    <row r="82" spans="1:4" x14ac:dyDescent="0.35">
      <c r="A82" t="s">
        <v>36</v>
      </c>
      <c r="B82" s="5">
        <f>Takeoff!B58</f>
        <v>11</v>
      </c>
      <c r="C82" s="4"/>
      <c r="D82" s="4"/>
    </row>
    <row r="83" spans="1:4" x14ac:dyDescent="0.35">
      <c r="A83" t="s">
        <v>166</v>
      </c>
      <c r="B83" s="5">
        <f>Takeoff!B59+Takeoff!B147+Takeoff!B235+Takeoff!B324</f>
        <v>20</v>
      </c>
      <c r="C83" s="4"/>
      <c r="D83" s="4"/>
    </row>
    <row r="84" spans="1:4" x14ac:dyDescent="0.35">
      <c r="A84" t="s">
        <v>106</v>
      </c>
      <c r="B84" s="5">
        <f>Takeoff!B60+Takeoff!B108+Takeoff!B148+Takeoff!B196+Takeoff!B236+Takeoff!B284+Takeoff!B326+Takeoff!B371</f>
        <v>24491</v>
      </c>
      <c r="C84" s="4"/>
      <c r="D84" s="4"/>
    </row>
    <row r="85" spans="1:4" x14ac:dyDescent="0.35">
      <c r="A85" t="s">
        <v>107</v>
      </c>
      <c r="B85" s="5">
        <f>Takeoff!B61+Takeoff!B109+Takeoff!B149+Takeoff!B197+Takeoff!B237+Takeoff!B285+Takeoff!B327+Takeoff!B372</f>
        <v>1373</v>
      </c>
      <c r="C85" s="4"/>
      <c r="D85" s="4"/>
    </row>
    <row r="86" spans="1:4" x14ac:dyDescent="0.35">
      <c r="A86" t="s">
        <v>109</v>
      </c>
      <c r="B86" s="5">
        <f>Takeoff!B110+Takeoff!B198+Takeoff!B286</f>
        <v>112</v>
      </c>
      <c r="C86" s="4"/>
      <c r="D86" s="4"/>
    </row>
    <row r="87" spans="1:4" x14ac:dyDescent="0.35">
      <c r="A87" t="s">
        <v>158</v>
      </c>
      <c r="B87" s="5">
        <f>Takeoff!B62</f>
        <v>3750</v>
      </c>
      <c r="C87" s="4"/>
      <c r="D87" s="4"/>
    </row>
    <row r="88" spans="1:4" x14ac:dyDescent="0.35">
      <c r="A88" t="s">
        <v>35</v>
      </c>
      <c r="B88" s="5">
        <f>Takeoff!B101+Takeoff!B189+Takeoff!B277</f>
        <v>8204</v>
      </c>
      <c r="C88" s="4"/>
      <c r="D88" s="4"/>
    </row>
    <row r="89" spans="1:4" x14ac:dyDescent="0.35">
      <c r="A89" t="s">
        <v>39</v>
      </c>
      <c r="B89" s="5">
        <f>Takeoff!B102+Takeoff!B190+Takeoff!B278</f>
        <v>754</v>
      </c>
      <c r="C89" s="4"/>
      <c r="D89" s="4"/>
    </row>
    <row r="90" spans="1:4" x14ac:dyDescent="0.35">
      <c r="A90" t="s">
        <v>37</v>
      </c>
      <c r="B90" s="5">
        <f>Takeoff!B103</f>
        <v>36</v>
      </c>
      <c r="C90" s="4"/>
      <c r="D90" s="4"/>
    </row>
    <row r="91" spans="1:4" x14ac:dyDescent="0.35">
      <c r="A91" t="s">
        <v>156</v>
      </c>
      <c r="B91" s="5">
        <f>Takeoff!B104+Takeoff!B191+Takeoff!B279</f>
        <v>3</v>
      </c>
      <c r="C91" s="4"/>
      <c r="D91" s="4"/>
    </row>
    <row r="92" spans="1:4" x14ac:dyDescent="0.35">
      <c r="A92" t="s">
        <v>157</v>
      </c>
      <c r="B92" s="5">
        <f>Takeoff!B105+Takeoff!B192+Takeoff!B280</f>
        <v>3</v>
      </c>
      <c r="C92" s="4"/>
      <c r="D92" s="4"/>
    </row>
    <row r="93" spans="1:4" x14ac:dyDescent="0.35">
      <c r="A93" t="s">
        <v>41</v>
      </c>
      <c r="B93" s="5">
        <f>Takeoff!B106+Takeoff!B193+Takeoff!B281+Takeoff!B369</f>
        <v>44</v>
      </c>
      <c r="C93" s="4"/>
      <c r="D93" s="4"/>
    </row>
    <row r="94" spans="1:4" x14ac:dyDescent="0.35">
      <c r="A94" t="s">
        <v>44</v>
      </c>
      <c r="B94" s="5">
        <f>Takeoff!B194+Takeoff!B282+Takeoff!B370</f>
        <v>33</v>
      </c>
      <c r="C94" s="4"/>
      <c r="D94" s="4"/>
    </row>
    <row r="95" spans="1:4" x14ac:dyDescent="0.35">
      <c r="A95" t="s">
        <v>110</v>
      </c>
      <c r="B95" s="5">
        <f>Takeoff!B107+Takeoff!B195+Takeoff!B283</f>
        <v>6300</v>
      </c>
      <c r="C95" s="4"/>
      <c r="D95" s="4"/>
    </row>
    <row r="96" spans="1:4" x14ac:dyDescent="0.35">
      <c r="A96" t="s">
        <v>79</v>
      </c>
      <c r="B96" s="5">
        <f>Takeoff!B111+Takeoff!B199</f>
        <v>621</v>
      </c>
      <c r="C96" s="4"/>
      <c r="D96" s="4"/>
    </row>
    <row r="97" spans="1:5" x14ac:dyDescent="0.35">
      <c r="A97" t="s">
        <v>57</v>
      </c>
      <c r="B97" s="5">
        <f>Takeoff!B365</f>
        <v>24</v>
      </c>
      <c r="C97" s="4"/>
      <c r="D97" s="4"/>
    </row>
    <row r="98" spans="1:5" x14ac:dyDescent="0.35">
      <c r="A98" t="s">
        <v>163</v>
      </c>
      <c r="B98" s="5">
        <f>Takeoff!B366</f>
        <v>15</v>
      </c>
      <c r="C98" s="4"/>
      <c r="D98" s="4"/>
    </row>
    <row r="99" spans="1:5" x14ac:dyDescent="0.35">
      <c r="A99" t="s">
        <v>162</v>
      </c>
      <c r="B99" s="5">
        <f>Takeoff!B367</f>
        <v>4000</v>
      </c>
      <c r="C99" s="4"/>
      <c r="D99" s="4"/>
    </row>
    <row r="100" spans="1:5" x14ac:dyDescent="0.35">
      <c r="A100" t="s">
        <v>19</v>
      </c>
      <c r="B100" s="5">
        <f>Takeoff!B368</f>
        <v>3000</v>
      </c>
      <c r="C100" s="4"/>
      <c r="D100" s="4"/>
    </row>
    <row r="101" spans="1:5" x14ac:dyDescent="0.35">
      <c r="C101" s="4"/>
      <c r="D101" s="4"/>
    </row>
    <row r="102" spans="1:5" x14ac:dyDescent="0.35">
      <c r="A102" s="1" t="s">
        <v>6</v>
      </c>
      <c r="B102" s="3" t="s">
        <v>1</v>
      </c>
      <c r="C102" s="1"/>
      <c r="D102" s="2" t="s">
        <v>0</v>
      </c>
    </row>
    <row r="103" spans="1:5" x14ac:dyDescent="0.35">
      <c r="A103" t="s">
        <v>17</v>
      </c>
      <c r="B103">
        <f>Takeoff!B376</f>
        <v>157</v>
      </c>
    </row>
    <row r="104" spans="1:5" x14ac:dyDescent="0.35">
      <c r="A104" t="s">
        <v>18</v>
      </c>
      <c r="B104">
        <f>Takeoff!B377</f>
        <v>314</v>
      </c>
    </row>
    <row r="105" spans="1:5" x14ac:dyDescent="0.35">
      <c r="A105" t="s">
        <v>16</v>
      </c>
      <c r="B105">
        <f>Takeoff!B378</f>
        <v>110</v>
      </c>
    </row>
    <row r="106" spans="1:5" x14ac:dyDescent="0.35">
      <c r="A106" t="s">
        <v>100</v>
      </c>
      <c r="B106">
        <f>Takeoff!B379</f>
        <v>76</v>
      </c>
    </row>
    <row r="107" spans="1:5" x14ac:dyDescent="0.35">
      <c r="A107" t="s">
        <v>103</v>
      </c>
      <c r="B107">
        <f>Takeoff!B380</f>
        <v>278</v>
      </c>
    </row>
    <row r="108" spans="1:5" x14ac:dyDescent="0.35">
      <c r="A108" t="s">
        <v>104</v>
      </c>
      <c r="B108">
        <f>Takeoff!B381</f>
        <v>352</v>
      </c>
    </row>
    <row r="109" spans="1:5" x14ac:dyDescent="0.35">
      <c r="A109" t="s">
        <v>105</v>
      </c>
      <c r="B109">
        <f>Takeoff!B382</f>
        <v>37</v>
      </c>
    </row>
    <row r="110" spans="1:5" x14ac:dyDescent="0.35">
      <c r="A110" t="s">
        <v>98</v>
      </c>
      <c r="B110">
        <f>Takeoff!B383</f>
        <v>1554</v>
      </c>
      <c r="D110" s="5" t="s">
        <v>172</v>
      </c>
      <c r="E110">
        <f>B110*4</f>
        <v>6216</v>
      </c>
    </row>
    <row r="111" spans="1:5" x14ac:dyDescent="0.35">
      <c r="A111" t="s">
        <v>99</v>
      </c>
      <c r="B111">
        <f>Takeoff!B384</f>
        <v>7155</v>
      </c>
      <c r="D111" s="5" t="s">
        <v>171</v>
      </c>
      <c r="E111">
        <f>B111*8</f>
        <v>57240</v>
      </c>
    </row>
    <row r="112" spans="1:5" x14ac:dyDescent="0.35">
      <c r="A112" t="s">
        <v>45</v>
      </c>
      <c r="B112">
        <f>Takeoff!B385</f>
        <v>272</v>
      </c>
      <c r="D112" s="5" t="s">
        <v>170</v>
      </c>
      <c r="E112">
        <f>B112*32</f>
        <v>8704</v>
      </c>
    </row>
    <row r="113" spans="1:2" x14ac:dyDescent="0.35">
      <c r="A113" t="s">
        <v>102</v>
      </c>
      <c r="B113">
        <f>Takeoff!B386</f>
        <v>44</v>
      </c>
    </row>
    <row r="114" spans="1:2" x14ac:dyDescent="0.35">
      <c r="A114" t="s">
        <v>58</v>
      </c>
      <c r="B114">
        <f>Takeoff!B387</f>
        <v>280</v>
      </c>
    </row>
    <row r="115" spans="1:2" x14ac:dyDescent="0.35">
      <c r="A115" t="s">
        <v>59</v>
      </c>
      <c r="B115">
        <f>Takeoff!B388</f>
        <v>0</v>
      </c>
    </row>
    <row r="116" spans="1:2" x14ac:dyDescent="0.35">
      <c r="A116" t="s">
        <v>72</v>
      </c>
      <c r="B116">
        <f>Takeoff!B389</f>
        <v>137</v>
      </c>
    </row>
    <row r="117" spans="1:2" x14ac:dyDescent="0.35">
      <c r="A117" t="s">
        <v>46</v>
      </c>
      <c r="B117">
        <f>Takeoff!B390</f>
        <v>105</v>
      </c>
    </row>
    <row r="118" spans="1:2" x14ac:dyDescent="0.35">
      <c r="A118" t="s">
        <v>47</v>
      </c>
      <c r="B118">
        <f>Takeoff!B391</f>
        <v>0</v>
      </c>
    </row>
    <row r="119" spans="1:2" x14ac:dyDescent="0.35">
      <c r="A119" t="s">
        <v>48</v>
      </c>
      <c r="B119">
        <f>Takeoff!B392</f>
        <v>0</v>
      </c>
    </row>
    <row r="120" spans="1:2" x14ac:dyDescent="0.35">
      <c r="A120" t="s">
        <v>49</v>
      </c>
      <c r="B120">
        <f>Takeoff!B393</f>
        <v>357</v>
      </c>
    </row>
    <row r="121" spans="1:2" x14ac:dyDescent="0.35">
      <c r="A121" t="s">
        <v>50</v>
      </c>
      <c r="B121">
        <f>Takeoff!B394</f>
        <v>0</v>
      </c>
    </row>
    <row r="122" spans="1:2" x14ac:dyDescent="0.35">
      <c r="A122" t="s">
        <v>51</v>
      </c>
      <c r="B122">
        <f>Takeoff!B395</f>
        <v>0</v>
      </c>
    </row>
    <row r="123" spans="1:2" x14ac:dyDescent="0.35">
      <c r="A123" t="s">
        <v>101</v>
      </c>
      <c r="B123">
        <f>Takeoff!B396</f>
        <v>437</v>
      </c>
    </row>
    <row r="124" spans="1:2" x14ac:dyDescent="0.35">
      <c r="A124" t="s">
        <v>52</v>
      </c>
      <c r="B124">
        <f>Takeoff!B397</f>
        <v>215</v>
      </c>
    </row>
    <row r="125" spans="1:2" x14ac:dyDescent="0.35">
      <c r="A125" t="s">
        <v>53</v>
      </c>
      <c r="B125">
        <f>Takeoff!B398</f>
        <v>2168</v>
      </c>
    </row>
    <row r="126" spans="1:2" x14ac:dyDescent="0.35">
      <c r="A126" t="s">
        <v>54</v>
      </c>
      <c r="B126">
        <f>Takeoff!B399</f>
        <v>242</v>
      </c>
    </row>
    <row r="127" spans="1:2" x14ac:dyDescent="0.35">
      <c r="A127" t="s">
        <v>55</v>
      </c>
      <c r="B127">
        <f>Takeoff!B400</f>
        <v>115</v>
      </c>
    </row>
    <row r="128" spans="1:2" x14ac:dyDescent="0.35">
      <c r="A128" t="s">
        <v>56</v>
      </c>
      <c r="B128">
        <f>Takeoff!B401</f>
        <v>186</v>
      </c>
    </row>
    <row r="129" spans="1:4" x14ac:dyDescent="0.35">
      <c r="A129" t="s">
        <v>71</v>
      </c>
      <c r="B129">
        <f>Takeoff!B402</f>
        <v>161</v>
      </c>
    </row>
    <row r="130" spans="1:4" x14ac:dyDescent="0.35">
      <c r="A130" t="s">
        <v>73</v>
      </c>
      <c r="B130">
        <f>Takeoff!B403</f>
        <v>21</v>
      </c>
    </row>
    <row r="131" spans="1:4" x14ac:dyDescent="0.35">
      <c r="A131" t="s">
        <v>60</v>
      </c>
      <c r="B131">
        <f>Takeoff!B404</f>
        <v>33</v>
      </c>
    </row>
    <row r="132" spans="1:4" x14ac:dyDescent="0.35">
      <c r="A132" t="s">
        <v>74</v>
      </c>
      <c r="B132">
        <f>Takeoff!B405</f>
        <v>279</v>
      </c>
    </row>
    <row r="133" spans="1:4" x14ac:dyDescent="0.35">
      <c r="A133" t="s">
        <v>174</v>
      </c>
      <c r="B133">
        <f>Takeoff!B406</f>
        <v>341</v>
      </c>
    </row>
    <row r="134" spans="1:4" x14ac:dyDescent="0.35">
      <c r="A134" t="s">
        <v>85</v>
      </c>
      <c r="B134">
        <f>Takeoff!B407</f>
        <v>1207</v>
      </c>
    </row>
    <row r="135" spans="1:4" x14ac:dyDescent="0.35">
      <c r="A135" t="s">
        <v>75</v>
      </c>
      <c r="B135">
        <f>Takeoff!B408</f>
        <v>36</v>
      </c>
    </row>
    <row r="136" spans="1:4" x14ac:dyDescent="0.35">
      <c r="A136" t="s">
        <v>86</v>
      </c>
      <c r="B136">
        <f>Takeoff!B409</f>
        <v>482</v>
      </c>
    </row>
    <row r="137" spans="1:4" x14ac:dyDescent="0.35">
      <c r="A137" t="s">
        <v>88</v>
      </c>
      <c r="B137">
        <f>Takeoff!B410</f>
        <v>618</v>
      </c>
    </row>
    <row r="138" spans="1:4" x14ac:dyDescent="0.35">
      <c r="A138" t="s">
        <v>89</v>
      </c>
      <c r="B138">
        <f>Takeoff!B411</f>
        <v>482</v>
      </c>
    </row>
    <row r="141" spans="1:4" x14ac:dyDescent="0.35">
      <c r="A141" s="4" t="s">
        <v>173</v>
      </c>
    </row>
    <row r="142" spans="1:4" x14ac:dyDescent="0.35">
      <c r="A142" s="1" t="s">
        <v>14</v>
      </c>
      <c r="B142" s="3" t="s">
        <v>1</v>
      </c>
      <c r="C142" s="1"/>
      <c r="D142" s="2" t="s">
        <v>0</v>
      </c>
    </row>
    <row r="143" spans="1:4" x14ac:dyDescent="0.35">
      <c r="A143" t="s">
        <v>76</v>
      </c>
      <c r="B143">
        <f>Takeoff!B416</f>
        <v>1525</v>
      </c>
    </row>
    <row r="144" spans="1:4" x14ac:dyDescent="0.35">
      <c r="A144" t="s">
        <v>77</v>
      </c>
      <c r="B144">
        <f>Takeoff!B417</f>
        <v>1300</v>
      </c>
    </row>
    <row r="145" spans="1:2" x14ac:dyDescent="0.35">
      <c r="A145" t="s">
        <v>78</v>
      </c>
      <c r="B145">
        <f>Takeoff!B418</f>
        <v>65</v>
      </c>
    </row>
    <row r="146" spans="1:2" x14ac:dyDescent="0.35">
      <c r="A146" t="s">
        <v>82</v>
      </c>
      <c r="B146">
        <f>Takeoff!B419</f>
        <v>244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8A539-E914-4D3C-BF7A-4BA901D7DB68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Takeoff</vt:lpstr>
      <vt:lpstr>Project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jrohlf</dc:creator>
  <cp:lastModifiedBy>Jason Rohlf</cp:lastModifiedBy>
  <cp:lastPrinted>2024-07-31T15:51:50Z</cp:lastPrinted>
  <dcterms:created xsi:type="dcterms:W3CDTF">2017-02-21T03:30:06Z</dcterms:created>
  <dcterms:modified xsi:type="dcterms:W3CDTF">2024-07-31T19:24:33Z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{16A8A539-E914-4D3C-BF7A-4BA901D7DB68}</vt:lpwstr>
  </property>
</Properties>
</file>